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DRÉ MOURA\ASSESSORIA JURÍDICA\Transparência\arrecadação_TABELAS DE GLEBAS ESTADUAL ARRECADADAS\"/>
    </mc:Choice>
  </mc:AlternateContent>
  <xr:revisionPtr revIDLastSave="0" documentId="14_{6367E1D9-B462-4A07-BF24-CAC3F53FCE60}" xr6:coauthVersionLast="44" xr6:coauthVersionMax="44" xr10:uidLastSave="{00000000-0000-0000-0000-000000000000}"/>
  <bookViews>
    <workbookView xWindow="-120" yWindow="-120" windowWidth="29040" windowHeight="15840" tabRatio="661" xr2:uid="{00000000-000D-0000-FFFF-FFFF00000000}"/>
  </bookViews>
  <sheets>
    <sheet name="Matriz de Informação GAT-2" sheetId="1" r:id="rId1"/>
    <sheet name="totais" sheetId="10" r:id="rId2"/>
    <sheet name="Relatório de Áreas - Estadual 2" sheetId="8" r:id="rId3"/>
    <sheet name="Graf. Rel. arrec. mun." sheetId="9" r:id="rId4"/>
    <sheet name="Graf. Dinâmico" sheetId="2" r:id="rId5"/>
    <sheet name="geo.Completo" sheetId="3" r:id="rId6"/>
  </sheets>
  <definedNames>
    <definedName name="_xlnm.Print_Area" localSheetId="5">Tabela1[#All]</definedName>
    <definedName name="_xlnm.Print_Area" localSheetId="4">'Graf. Dinâmico'!$A$1:$B$30</definedName>
    <definedName name="_xlnm.Print_Area" localSheetId="0">'Matriz de Informação GAT-2'!$A$1:$N$449</definedName>
    <definedName name="_xlnm.Print_Titles" localSheetId="0">'Matriz de Informação GAT-2'!$1:$7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6" i="8" l="1"/>
  <c r="E115" i="8"/>
  <c r="E114" i="8"/>
  <c r="E112" i="8"/>
  <c r="E111" i="8"/>
  <c r="E110" i="8"/>
  <c r="E109" i="8"/>
  <c r="E108" i="8"/>
  <c r="F107" i="8"/>
  <c r="E107" i="8"/>
  <c r="E106" i="8"/>
  <c r="E105" i="8"/>
  <c r="E104" i="8"/>
  <c r="F103" i="8"/>
  <c r="E103" i="8"/>
  <c r="F102" i="8"/>
  <c r="E102" i="8"/>
  <c r="E101" i="8"/>
  <c r="E100" i="8"/>
  <c r="E99" i="8"/>
  <c r="E98" i="8"/>
  <c r="E97" i="8"/>
  <c r="E96" i="8"/>
  <c r="E95" i="8"/>
  <c r="E94" i="8"/>
  <c r="F93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3" i="8"/>
  <c r="E2" i="8"/>
  <c r="D18" i="10"/>
  <c r="D16" i="10"/>
  <c r="F10" i="10"/>
  <c r="B10" i="10"/>
  <c r="B9" i="10"/>
  <c r="F8" i="10"/>
  <c r="B8" i="10"/>
  <c r="F7" i="10"/>
  <c r="B7" i="10"/>
  <c r="F6" i="10"/>
  <c r="B6" i="10"/>
  <c r="F5" i="10"/>
  <c r="B5" i="10"/>
  <c r="F4" i="10"/>
  <c r="B4" i="10"/>
  <c r="F3" i="10"/>
  <c r="F2" i="10"/>
  <c r="F1" i="10"/>
  <c r="G585" i="1"/>
  <c r="F116" i="8" s="1"/>
  <c r="E585" i="1"/>
  <c r="G579" i="1"/>
  <c r="F115" i="8" s="1"/>
  <c r="G115" i="8" s="1"/>
  <c r="E579" i="1"/>
  <c r="G558" i="1"/>
  <c r="E558" i="1"/>
  <c r="G554" i="1"/>
  <c r="F113" i="8" s="1"/>
  <c r="G113" i="8" s="1"/>
  <c r="G546" i="1"/>
  <c r="F112" i="8" s="1"/>
  <c r="E546" i="1"/>
  <c r="G538" i="1"/>
  <c r="F111" i="8" s="1"/>
  <c r="E538" i="1"/>
  <c r="G535" i="1"/>
  <c r="F110" i="8" s="1"/>
  <c r="E535" i="1"/>
  <c r="G505" i="1"/>
  <c r="F109" i="8" s="1"/>
  <c r="E505" i="1"/>
  <c r="G502" i="1"/>
  <c r="F108" i="8" s="1"/>
  <c r="E502" i="1"/>
  <c r="E497" i="1"/>
  <c r="G492" i="1"/>
  <c r="F106" i="8" s="1"/>
  <c r="E492" i="1"/>
  <c r="G487" i="1"/>
  <c r="F105" i="8" s="1"/>
  <c r="G105" i="8" s="1"/>
  <c r="E487" i="1"/>
  <c r="G468" i="1"/>
  <c r="F104" i="8" s="1"/>
  <c r="G104" i="8" s="1"/>
  <c r="E468" i="1"/>
  <c r="A468" i="1"/>
  <c r="A487" i="1" s="1"/>
  <c r="A492" i="1" s="1"/>
  <c r="A497" i="1" s="1"/>
  <c r="A502" i="1" s="1"/>
  <c r="A505" i="1" s="1"/>
  <c r="A535" i="1" s="1"/>
  <c r="A538" i="1" s="1"/>
  <c r="A546" i="1" s="1"/>
  <c r="A554" i="1" s="1"/>
  <c r="A558" i="1" s="1"/>
  <c r="A579" i="1" s="1"/>
  <c r="A585" i="1" s="1"/>
  <c r="G462" i="1"/>
  <c r="F101" i="8" s="1"/>
  <c r="G101" i="8" s="1"/>
  <c r="E462" i="1"/>
  <c r="G456" i="1"/>
  <c r="F100" i="8" s="1"/>
  <c r="G100" i="8" s="1"/>
  <c r="E456" i="1"/>
  <c r="G453" i="1"/>
  <c r="E453" i="1"/>
  <c r="G439" i="1"/>
  <c r="F98" i="8" s="1"/>
  <c r="E439" i="1"/>
  <c r="G436" i="1"/>
  <c r="F97" i="8" s="1"/>
  <c r="G97" i="8" s="1"/>
  <c r="E436" i="1"/>
  <c r="G433" i="1"/>
  <c r="F96" i="8" s="1"/>
  <c r="E433" i="1"/>
  <c r="G430" i="1"/>
  <c r="E430" i="1"/>
  <c r="G427" i="1"/>
  <c r="F94" i="8" s="1"/>
  <c r="E427" i="1"/>
  <c r="G418" i="1"/>
  <c r="E418" i="1"/>
  <c r="G415" i="1"/>
  <c r="F92" i="8" s="1"/>
  <c r="E415" i="1"/>
  <c r="G412" i="1"/>
  <c r="E412" i="1"/>
  <c r="G409" i="1"/>
  <c r="F90" i="8" s="1"/>
  <c r="E409" i="1"/>
  <c r="G406" i="1"/>
  <c r="F89" i="8" s="1"/>
  <c r="E406" i="1"/>
  <c r="G403" i="1"/>
  <c r="F88" i="8" s="1"/>
  <c r="E403" i="1"/>
  <c r="G400" i="1"/>
  <c r="E400" i="1"/>
  <c r="G397" i="1"/>
  <c r="F86" i="8" s="1"/>
  <c r="E397" i="1"/>
  <c r="G394" i="1"/>
  <c r="F85" i="8" s="1"/>
  <c r="E394" i="1"/>
  <c r="G391" i="1"/>
  <c r="F84" i="8" s="1"/>
  <c r="E391" i="1"/>
  <c r="G385" i="1"/>
  <c r="E385" i="1"/>
  <c r="G381" i="1"/>
  <c r="F82" i="8" s="1"/>
  <c r="E381" i="1"/>
  <c r="G378" i="1"/>
  <c r="F81" i="8" s="1"/>
  <c r="E378" i="1"/>
  <c r="G374" i="1"/>
  <c r="F80" i="8" s="1"/>
  <c r="E374" i="1"/>
  <c r="G371" i="1"/>
  <c r="F79" i="8" s="1"/>
  <c r="E371" i="1"/>
  <c r="G366" i="1"/>
  <c r="E366" i="1"/>
  <c r="G361" i="1"/>
  <c r="E361" i="1"/>
  <c r="G357" i="1"/>
  <c r="F76" i="8" s="1"/>
  <c r="E357" i="1"/>
  <c r="G354" i="1"/>
  <c r="F75" i="8" s="1"/>
  <c r="E354" i="1"/>
  <c r="G347" i="1"/>
  <c r="F74" i="8" s="1"/>
  <c r="E347" i="1"/>
  <c r="G338" i="1"/>
  <c r="F73" i="8" s="1"/>
  <c r="E338" i="1"/>
  <c r="G331" i="1"/>
  <c r="F72" i="8" s="1"/>
  <c r="E331" i="1"/>
  <c r="G327" i="1"/>
  <c r="F71" i="8" s="1"/>
  <c r="E327" i="1"/>
  <c r="G322" i="1"/>
  <c r="F70" i="8" s="1"/>
  <c r="E322" i="1"/>
  <c r="G319" i="1"/>
  <c r="F69" i="8" s="1"/>
  <c r="E319" i="1"/>
  <c r="G316" i="1"/>
  <c r="F68" i="8" s="1"/>
  <c r="E316" i="1"/>
  <c r="G313" i="1"/>
  <c r="F67" i="8" s="1"/>
  <c r="E313" i="1"/>
  <c r="G310" i="1"/>
  <c r="F66" i="8" s="1"/>
  <c r="E310" i="1"/>
  <c r="G306" i="1"/>
  <c r="F65" i="8" s="1"/>
  <c r="E306" i="1"/>
  <c r="G303" i="1"/>
  <c r="F64" i="8" s="1"/>
  <c r="E303" i="1"/>
  <c r="G300" i="1"/>
  <c r="F63" i="8" s="1"/>
  <c r="E300" i="1"/>
  <c r="G297" i="1"/>
  <c r="F62" i="8" s="1"/>
  <c r="E297" i="1"/>
  <c r="G292" i="1"/>
  <c r="F61" i="8" s="1"/>
  <c r="E292" i="1"/>
  <c r="G289" i="1"/>
  <c r="F60" i="8" s="1"/>
  <c r="E289" i="1"/>
  <c r="G284" i="1"/>
  <c r="F59" i="8" s="1"/>
  <c r="E284" i="1"/>
  <c r="G281" i="1"/>
  <c r="F58" i="8" s="1"/>
  <c r="E281" i="1"/>
  <c r="G278" i="1"/>
  <c r="F57" i="8" s="1"/>
  <c r="E278" i="1"/>
  <c r="G275" i="1"/>
  <c r="F56" i="8" s="1"/>
  <c r="E275" i="1"/>
  <c r="G271" i="1"/>
  <c r="F55" i="8" s="1"/>
  <c r="E271" i="1"/>
  <c r="G264" i="1"/>
  <c r="F54" i="8" s="1"/>
  <c r="E264" i="1"/>
  <c r="G261" i="1"/>
  <c r="F53" i="8" s="1"/>
  <c r="E261" i="1"/>
  <c r="G258" i="1"/>
  <c r="F52" i="8" s="1"/>
  <c r="E258" i="1"/>
  <c r="G255" i="1"/>
  <c r="F51" i="8" s="1"/>
  <c r="E255" i="1"/>
  <c r="G250" i="1"/>
  <c r="F50" i="8" s="1"/>
  <c r="E250" i="1"/>
  <c r="G247" i="1"/>
  <c r="F49" i="8" s="1"/>
  <c r="E247" i="1"/>
  <c r="G243" i="1"/>
  <c r="F48" i="8" s="1"/>
  <c r="E243" i="1"/>
  <c r="G240" i="1"/>
  <c r="F47" i="8" s="1"/>
  <c r="E240" i="1"/>
  <c r="G237" i="1"/>
  <c r="F46" i="8" s="1"/>
  <c r="E237" i="1"/>
  <c r="G222" i="1"/>
  <c r="F45" i="8" s="1"/>
  <c r="E222" i="1"/>
  <c r="G219" i="1"/>
  <c r="F44" i="8" s="1"/>
  <c r="E219" i="1"/>
  <c r="G216" i="1"/>
  <c r="F43" i="8" s="1"/>
  <c r="E216" i="1"/>
  <c r="G212" i="1"/>
  <c r="F42" i="8" s="1"/>
  <c r="E212" i="1"/>
  <c r="G208" i="1"/>
  <c r="F41" i="8" s="1"/>
  <c r="E208" i="1"/>
  <c r="G205" i="1"/>
  <c r="F40" i="8" s="1"/>
  <c r="E205" i="1"/>
  <c r="G202" i="1"/>
  <c r="F39" i="8" s="1"/>
  <c r="E202" i="1"/>
  <c r="G199" i="1"/>
  <c r="F38" i="8" s="1"/>
  <c r="E199" i="1"/>
  <c r="G196" i="1"/>
  <c r="F37" i="8" s="1"/>
  <c r="E196" i="1"/>
  <c r="G193" i="1"/>
  <c r="F36" i="8" s="1"/>
  <c r="E193" i="1"/>
  <c r="G189" i="1"/>
  <c r="F35" i="8" s="1"/>
  <c r="E189" i="1"/>
  <c r="G186" i="1"/>
  <c r="F34" i="8" s="1"/>
  <c r="E186" i="1"/>
  <c r="G183" i="1"/>
  <c r="F33" i="8" s="1"/>
  <c r="E183" i="1"/>
  <c r="G177" i="1"/>
  <c r="F32" i="8" s="1"/>
  <c r="E177" i="1"/>
  <c r="G174" i="1"/>
  <c r="F31" i="8" s="1"/>
  <c r="E174" i="1"/>
  <c r="G171" i="1"/>
  <c r="F30" i="8" s="1"/>
  <c r="E171" i="1"/>
  <c r="G167" i="1"/>
  <c r="F29" i="8" s="1"/>
  <c r="E167" i="1"/>
  <c r="G164" i="1"/>
  <c r="F28" i="8" s="1"/>
  <c r="E164" i="1"/>
  <c r="G159" i="1"/>
  <c r="F27" i="8" s="1"/>
  <c r="E159" i="1"/>
  <c r="G146" i="1"/>
  <c r="E146" i="1"/>
  <c r="F26" i="8" s="1"/>
  <c r="G134" i="1"/>
  <c r="E134" i="1"/>
  <c r="F25" i="8" s="1"/>
  <c r="G129" i="1"/>
  <c r="F24" i="8" s="1"/>
  <c r="E129" i="1"/>
  <c r="G126" i="1"/>
  <c r="F23" i="8" s="1"/>
  <c r="E126" i="1"/>
  <c r="G123" i="1"/>
  <c r="F22" i="8" s="1"/>
  <c r="E123" i="1"/>
  <c r="G120" i="1"/>
  <c r="F21" i="8" s="1"/>
  <c r="E120" i="1"/>
  <c r="G104" i="1"/>
  <c r="F20" i="8" s="1"/>
  <c r="E104" i="1"/>
  <c r="G101" i="1"/>
  <c r="F19" i="8" s="1"/>
  <c r="E101" i="1"/>
  <c r="G98" i="1"/>
  <c r="F18" i="8" s="1"/>
  <c r="E98" i="1"/>
  <c r="G93" i="1"/>
  <c r="F17" i="8" s="1"/>
  <c r="E93" i="1"/>
  <c r="G89" i="1"/>
  <c r="F16" i="8" s="1"/>
  <c r="E89" i="1"/>
  <c r="G84" i="1"/>
  <c r="F15" i="8" s="1"/>
  <c r="E84" i="1"/>
  <c r="G78" i="1"/>
  <c r="F14" i="8" s="1"/>
  <c r="E78" i="1"/>
  <c r="AH647" i="1" s="1"/>
  <c r="G69" i="1"/>
  <c r="F13" i="8" s="1"/>
  <c r="E69" i="1"/>
  <c r="G66" i="1"/>
  <c r="F12" i="8" s="1"/>
  <c r="E66" i="1"/>
  <c r="G58" i="1"/>
  <c r="F11" i="8" s="1"/>
  <c r="E58" i="1"/>
  <c r="G55" i="1"/>
  <c r="F10" i="8" s="1"/>
  <c r="E55" i="1"/>
  <c r="G51" i="1"/>
  <c r="F9" i="8" s="1"/>
  <c r="E51" i="1"/>
  <c r="G45" i="1"/>
  <c r="F8" i="8" s="1"/>
  <c r="E45" i="1"/>
  <c r="G41" i="1"/>
  <c r="F7" i="8" s="1"/>
  <c r="E41" i="1"/>
  <c r="G28" i="1"/>
  <c r="F6" i="8" s="1"/>
  <c r="E28" i="1"/>
  <c r="G24" i="1"/>
  <c r="F5" i="8" s="1"/>
  <c r="E24" i="1"/>
  <c r="G16" i="1"/>
  <c r="F4" i="8" s="1"/>
  <c r="G4" i="8" s="1"/>
  <c r="G12" i="1"/>
  <c r="F3" i="8" s="1"/>
  <c r="E12" i="1"/>
  <c r="A12" i="1"/>
  <c r="A16" i="1" s="1"/>
  <c r="A24" i="1" s="1"/>
  <c r="A28" i="1" s="1"/>
  <c r="A41" i="1" s="1"/>
  <c r="A45" i="1" s="1"/>
  <c r="A51" i="1" s="1"/>
  <c r="A55" i="1" s="1"/>
  <c r="A58" i="1" s="1"/>
  <c r="A66" i="1" s="1"/>
  <c r="A69" i="1" s="1"/>
  <c r="A78" i="1" s="1"/>
  <c r="A84" i="1" s="1"/>
  <c r="A89" i="1" s="1"/>
  <c r="A93" i="1" s="1"/>
  <c r="A98" i="1" s="1"/>
  <c r="A101" i="1" s="1"/>
  <c r="A104" i="1" s="1"/>
  <c r="A120" i="1" s="1"/>
  <c r="A123" i="1" s="1"/>
  <c r="A126" i="1" s="1"/>
  <c r="A129" i="1" s="1"/>
  <c r="A134" i="1" s="1"/>
  <c r="A146" i="1" s="1"/>
  <c r="A159" i="1" s="1"/>
  <c r="A164" i="1" s="1"/>
  <c r="A167" i="1" s="1"/>
  <c r="A171" i="1" s="1"/>
  <c r="A174" i="1" s="1"/>
  <c r="A177" i="1" s="1"/>
  <c r="A183" i="1" s="1"/>
  <c r="A186" i="1" s="1"/>
  <c r="A189" i="1" s="1"/>
  <c r="A193" i="1" s="1"/>
  <c r="A196" i="1" s="1"/>
  <c r="A199" i="1" s="1"/>
  <c r="A202" i="1" s="1"/>
  <c r="A205" i="1" s="1"/>
  <c r="A208" i="1" s="1"/>
  <c r="A212" i="1" s="1"/>
  <c r="A216" i="1" s="1"/>
  <c r="A219" i="1" s="1"/>
  <c r="A222" i="1" s="1"/>
  <c r="A237" i="1" s="1"/>
  <c r="A240" i="1" s="1"/>
  <c r="A243" i="1" s="1"/>
  <c r="A247" i="1" s="1"/>
  <c r="A250" i="1" s="1"/>
  <c r="A255" i="1" s="1"/>
  <c r="A258" i="1" s="1"/>
  <c r="A261" i="1" s="1"/>
  <c r="A264" i="1" s="1"/>
  <c r="A271" i="1" s="1"/>
  <c r="A275" i="1" s="1"/>
  <c r="A278" i="1" s="1"/>
  <c r="A281" i="1" s="1"/>
  <c r="A284" i="1" s="1"/>
  <c r="A289" i="1" s="1"/>
  <c r="A292" i="1" s="1"/>
  <c r="A297" i="1" s="1"/>
  <c r="A300" i="1" s="1"/>
  <c r="A303" i="1" s="1"/>
  <c r="A306" i="1" s="1"/>
  <c r="A310" i="1" s="1"/>
  <c r="A313" i="1" s="1"/>
  <c r="A316" i="1" s="1"/>
  <c r="A319" i="1" s="1"/>
  <c r="A322" i="1" s="1"/>
  <c r="A327" i="1" s="1"/>
  <c r="A331" i="1" s="1"/>
  <c r="A338" i="1" s="1"/>
  <c r="A347" i="1" s="1"/>
  <c r="A354" i="1" s="1"/>
  <c r="A357" i="1" s="1"/>
  <c r="A361" i="1" s="1"/>
  <c r="A366" i="1" s="1"/>
  <c r="A371" i="1" s="1"/>
  <c r="A374" i="1" s="1"/>
  <c r="A378" i="1" s="1"/>
  <c r="A381" i="1" s="1"/>
  <c r="A385" i="1" s="1"/>
  <c r="A391" i="1" s="1"/>
  <c r="A394" i="1" s="1"/>
  <c r="A397" i="1" s="1"/>
  <c r="A400" i="1" s="1"/>
  <c r="A403" i="1" s="1"/>
  <c r="A406" i="1" s="1"/>
  <c r="A409" i="1" s="1"/>
  <c r="A412" i="1" s="1"/>
  <c r="A415" i="1" s="1"/>
  <c r="A418" i="1" s="1"/>
  <c r="A427" i="1" s="1"/>
  <c r="A430" i="1" s="1"/>
  <c r="A433" i="1" s="1"/>
  <c r="A436" i="1" s="1"/>
  <c r="A439" i="1" s="1"/>
  <c r="A453" i="1" s="1"/>
  <c r="A456" i="1" s="1"/>
  <c r="A462" i="1" s="1"/>
  <c r="G8" i="1"/>
  <c r="E8" i="1"/>
  <c r="G12" i="8" l="1"/>
  <c r="G28" i="8"/>
  <c r="G44" i="8"/>
  <c r="G93" i="8"/>
  <c r="G20" i="8"/>
  <c r="G36" i="8"/>
  <c r="G52" i="8"/>
  <c r="G60" i="8"/>
  <c r="G68" i="8"/>
  <c r="G76" i="8"/>
  <c r="G84" i="8"/>
  <c r="G92" i="8"/>
  <c r="G112" i="8"/>
  <c r="G5" i="8"/>
  <c r="G13" i="8"/>
  <c r="G21" i="8"/>
  <c r="G29" i="8"/>
  <c r="G37" i="8"/>
  <c r="G45" i="8"/>
  <c r="G53" i="8"/>
  <c r="G61" i="8"/>
  <c r="G69" i="8"/>
  <c r="G85" i="8"/>
  <c r="G109" i="8"/>
  <c r="G108" i="8"/>
  <c r="G24" i="8"/>
  <c r="G32" i="8"/>
  <c r="G48" i="8"/>
  <c r="G56" i="8"/>
  <c r="G64" i="8"/>
  <c r="G72" i="8"/>
  <c r="G80" i="8"/>
  <c r="G88" i="8"/>
  <c r="G96" i="8"/>
  <c r="G8" i="8"/>
  <c r="G16" i="8"/>
  <c r="G40" i="8"/>
  <c r="G25" i="8"/>
  <c r="G9" i="8"/>
  <c r="G17" i="8"/>
  <c r="G33" i="8"/>
  <c r="G41" i="8"/>
  <c r="G49" i="8"/>
  <c r="G57" i="8"/>
  <c r="G65" i="8"/>
  <c r="G73" i="8"/>
  <c r="G81" i="8"/>
  <c r="G89" i="8"/>
  <c r="K502" i="1"/>
  <c r="K535" i="1"/>
  <c r="K546" i="1"/>
  <c r="K8" i="1"/>
  <c r="K579" i="1"/>
  <c r="K558" i="1"/>
  <c r="K394" i="1"/>
  <c r="K406" i="1"/>
  <c r="K418" i="1"/>
  <c r="K436" i="1"/>
  <c r="K462" i="1"/>
  <c r="K281" i="1"/>
  <c r="K12" i="1"/>
  <c r="K28" i="1"/>
  <c r="K45" i="1"/>
  <c r="K55" i="1"/>
  <c r="K66" i="1"/>
  <c r="K89" i="1"/>
  <c r="K98" i="1"/>
  <c r="K104" i="1"/>
  <c r="K123" i="1"/>
  <c r="K129" i="1"/>
  <c r="K164" i="1"/>
  <c r="K171" i="1"/>
  <c r="K177" i="1"/>
  <c r="K186" i="1"/>
  <c r="K193" i="1"/>
  <c r="K199" i="1"/>
  <c r="K205" i="1"/>
  <c r="K212" i="1"/>
  <c r="K275" i="1"/>
  <c r="K468" i="1"/>
  <c r="G107" i="8"/>
  <c r="F114" i="8"/>
  <c r="G114" i="8" s="1"/>
  <c r="E178" i="1"/>
  <c r="K505" i="1"/>
  <c r="K538" i="1"/>
  <c r="K24" i="1"/>
  <c r="K41" i="1"/>
  <c r="K51" i="1"/>
  <c r="K69" i="1"/>
  <c r="K84" i="1"/>
  <c r="K93" i="1"/>
  <c r="K101" i="1"/>
  <c r="K120" i="1"/>
  <c r="K126" i="1"/>
  <c r="K159" i="1"/>
  <c r="K167" i="1"/>
  <c r="K174" i="1"/>
  <c r="K183" i="1"/>
  <c r="K189" i="1"/>
  <c r="K196" i="1"/>
  <c r="K202" i="1"/>
  <c r="K208" i="1"/>
  <c r="K216" i="1"/>
  <c r="K222" i="1"/>
  <c r="K240" i="1"/>
  <c r="K247" i="1"/>
  <c r="K255" i="1"/>
  <c r="K261" i="1"/>
  <c r="K271" i="1"/>
  <c r="G3" i="8"/>
  <c r="G102" i="8"/>
  <c r="K58" i="1"/>
  <c r="K585" i="1"/>
  <c r="K219" i="1"/>
  <c r="K243" i="1"/>
  <c r="K258" i="1"/>
  <c r="K278" i="1"/>
  <c r="K284" i="1"/>
  <c r="K292" i="1"/>
  <c r="K300" i="1"/>
  <c r="K306" i="1"/>
  <c r="K313" i="1"/>
  <c r="K319" i="1"/>
  <c r="K327" i="1"/>
  <c r="K338" i="1"/>
  <c r="K354" i="1"/>
  <c r="K361" i="1"/>
  <c r="K371" i="1"/>
  <c r="K378" i="1"/>
  <c r="K391" i="1"/>
  <c r="K415" i="1"/>
  <c r="K456" i="1"/>
  <c r="F95" i="8"/>
  <c r="G95" i="8" s="1"/>
  <c r="K430" i="1"/>
  <c r="K78" i="1"/>
  <c r="K134" i="1"/>
  <c r="K146" i="1"/>
  <c r="F77" i="8"/>
  <c r="G77" i="8" s="1"/>
  <c r="F78" i="8"/>
  <c r="G78" i="8" s="1"/>
  <c r="F83" i="8"/>
  <c r="G83" i="8" s="1"/>
  <c r="K385" i="1"/>
  <c r="F91" i="8"/>
  <c r="K412" i="1"/>
  <c r="K453" i="1"/>
  <c r="F99" i="8"/>
  <c r="G99" i="8" s="1"/>
  <c r="G106" i="8"/>
  <c r="K400" i="1"/>
  <c r="F87" i="8"/>
  <c r="G87" i="8" s="1"/>
  <c r="F2" i="8"/>
  <c r="G2" i="8" s="1"/>
  <c r="G628" i="1"/>
  <c r="K237" i="1"/>
  <c r="K250" i="1"/>
  <c r="K289" i="1"/>
  <c r="K297" i="1"/>
  <c r="K303" i="1"/>
  <c r="K310" i="1"/>
  <c r="K316" i="1"/>
  <c r="K322" i="1"/>
  <c r="K331" i="1"/>
  <c r="K347" i="1"/>
  <c r="K357" i="1"/>
  <c r="K366" i="1"/>
  <c r="K374" i="1"/>
  <c r="K381" i="1"/>
  <c r="K403" i="1"/>
  <c r="K433" i="1"/>
  <c r="G7" i="8"/>
  <c r="G15" i="8"/>
  <c r="G23" i="8"/>
  <c r="G31" i="8"/>
  <c r="G39" i="8"/>
  <c r="G47" i="8"/>
  <c r="G55" i="8"/>
  <c r="G63" i="8"/>
  <c r="G71" i="8"/>
  <c r="G79" i="8"/>
  <c r="G10" i="8"/>
  <c r="G18" i="8"/>
  <c r="G26" i="8"/>
  <c r="G34" i="8"/>
  <c r="G42" i="8"/>
  <c r="G50" i="8"/>
  <c r="G58" i="8"/>
  <c r="G66" i="8"/>
  <c r="G74" i="8"/>
  <c r="G82" i="8"/>
  <c r="G90" i="8"/>
  <c r="G94" i="8"/>
  <c r="G11" i="8"/>
  <c r="G19" i="8"/>
  <c r="G27" i="8"/>
  <c r="G35" i="8"/>
  <c r="G43" i="8"/>
  <c r="G51" i="8"/>
  <c r="G59" i="8"/>
  <c r="G67" i="8"/>
  <c r="G75" i="8"/>
  <c r="G91" i="8"/>
  <c r="G110" i="8"/>
  <c r="K397" i="1"/>
  <c r="K409" i="1"/>
  <c r="K427" i="1"/>
  <c r="K439" i="1"/>
  <c r="K487" i="1"/>
  <c r="K554" i="1"/>
  <c r="G6" i="8"/>
  <c r="G14" i="8"/>
  <c r="G22" i="8"/>
  <c r="G30" i="8"/>
  <c r="G38" i="8"/>
  <c r="G46" i="8"/>
  <c r="G54" i="8"/>
  <c r="G62" i="8"/>
  <c r="G70" i="8"/>
  <c r="G86" i="8"/>
  <c r="G98" i="8"/>
  <c r="G103" i="8"/>
  <c r="G111" i="8"/>
  <c r="G11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slsilva</author>
  </authors>
  <commentList>
    <comment ref="O230" authorId="0" shapeId="0" xr:uid="{00000000-0006-0000-0000-000001000000}">
      <text>
        <r>
          <rPr>
            <sz val="12"/>
            <rFont val="Times New Roman"/>
            <family val="1"/>
          </rPr>
          <t xml:space="preserve">Na certidão de Inteiro Teor consta Coordenadas Estimadas
</t>
        </r>
      </text>
    </comment>
    <comment ref="O231" authorId="0" shapeId="0" xr:uid="{00000000-0006-0000-0000-000002000000}">
      <text>
        <r>
          <rPr>
            <sz val="9"/>
            <rFont val="Times New Roman"/>
            <family val="1"/>
          </rPr>
          <t xml:space="preserve">Na Certidão de Inteiro Teor consta Coordenadas Estimadas
</t>
        </r>
      </text>
    </comment>
  </commentList>
</comments>
</file>

<file path=xl/sharedStrings.xml><?xml version="1.0" encoding="utf-8"?>
<sst xmlns="http://schemas.openxmlformats.org/spreadsheetml/2006/main" count="4184" uniqueCount="1916">
  <si>
    <r>
      <rPr>
        <sz val="10"/>
        <rFont val="Arial"/>
        <family val="2"/>
      </rPr>
      <t xml:space="preserve">                           TABELA DE SITUAÇÃO FUNDIÁRIA DE ÁREAS ARRECADADAS -</t>
    </r>
    <r>
      <rPr>
        <b/>
        <sz val="10"/>
        <rFont val="Arial"/>
        <family val="2"/>
      </rPr>
      <t>CONTROLE DA GAT</t>
    </r>
    <r>
      <rPr>
        <sz val="10"/>
        <rFont val="Arial"/>
        <family val="2"/>
      </rPr>
      <t>. INICIADA EM 2011</t>
    </r>
  </si>
  <si>
    <t>Nº DE ORDEM</t>
  </si>
  <si>
    <t>MUNICÍPIO</t>
  </si>
  <si>
    <t>REGIÃO</t>
  </si>
  <si>
    <t>ÁREA DO MUNICÍPIO (ha)</t>
  </si>
  <si>
    <t>ÁREA ARRECADADA OU EXCLUIDA FEDERAL (ha)</t>
  </si>
  <si>
    <t>ÁREA ARRECADADA ESTADUAL (ha)</t>
  </si>
  <si>
    <t>ÁREA ARRECADADA ESTADUAL TT (ha)</t>
  </si>
  <si>
    <t>COMARCAS</t>
  </si>
  <si>
    <t>MATRÍCULAS E COMARCAS2</t>
  </si>
  <si>
    <t>DENOMINAÇÃO DO IMÓVEL</t>
  </si>
  <si>
    <t>ÁREA NÃO ARRECADADA ESTADUAL (ha)</t>
  </si>
  <si>
    <t>DOE</t>
  </si>
  <si>
    <t xml:space="preserve">Portaria ouNº do Processo </t>
  </si>
  <si>
    <t>OBSERVAÇÕES</t>
  </si>
  <si>
    <t>SITUAÇÃO DO GEORREFERENCIAMENTO</t>
  </si>
  <si>
    <t>SITUAÇÃO QUANTO À CERTIFICAÇÃO</t>
  </si>
  <si>
    <t>Nº SNCR</t>
  </si>
  <si>
    <t>AUGUSTO CORRÊA - OK</t>
  </si>
  <si>
    <t>CAETÉ</t>
  </si>
  <si>
    <t>AUGUSTO CORRÊA</t>
  </si>
  <si>
    <t>Augusto Correa</t>
  </si>
  <si>
    <t xml:space="preserve">Mat.491 de 21/05/2012_Lv.2-E_Fl.91 </t>
  </si>
  <si>
    <t>SÍTIO SANTO ANTÔNIO</t>
  </si>
  <si>
    <t>DOE.32.107 de 1/03/2012</t>
  </si>
  <si>
    <t>Port.261 de 16/02/2012_Proc.2007/346854</t>
  </si>
  <si>
    <t>ANTONIA MATILDE CORREA DE BRITO</t>
  </si>
  <si>
    <t>COMPLETO</t>
  </si>
  <si>
    <t>BONITO - OK</t>
  </si>
  <si>
    <t>Bonito</t>
  </si>
  <si>
    <t xml:space="preserve">Mat.0085 de 06/03/13_Lv.02_Fl.085 </t>
  </si>
  <si>
    <t>SITIO SÃO JOSÉ</t>
  </si>
  <si>
    <t>DOE.32.343 de 25/02/2013</t>
  </si>
  <si>
    <t>Port.091 de 19/02/2013_ Proc_2011/155734</t>
  </si>
  <si>
    <t>Dario Lisboa Fernandes Neto</t>
  </si>
  <si>
    <t>BONITO</t>
  </si>
  <si>
    <t xml:space="preserve">Mat.00166 de 21/05/2015_Lv.02-A_Fl.66 </t>
  </si>
  <si>
    <t>GLEBA MIRITI</t>
  </si>
  <si>
    <t>DOE.32.880 de 07/05/2015</t>
  </si>
  <si>
    <t>Port.0183 de 29/04/2015_Proc.2014/496204</t>
  </si>
  <si>
    <t>SEM</t>
  </si>
  <si>
    <t>57.611,2692</t>
  </si>
  <si>
    <t xml:space="preserve">Mat.0186 de 27/07/2017 _Lv.02-A_Fl.086 </t>
  </si>
  <si>
    <t>GLEBA RIO CAETÉ - PARTE 1</t>
  </si>
  <si>
    <t>DOE.33.400 de 22/07/2017</t>
  </si>
  <si>
    <t>Port.0515 de 21/06/2017_Proc.2017/60816</t>
  </si>
  <si>
    <t>BRAGANÇA - OK</t>
  </si>
  <si>
    <t>.</t>
  </si>
  <si>
    <t>Bragança</t>
  </si>
  <si>
    <t xml:space="preserve">Mat.11099 de 01/03/2013_Lv.2-AI_FL.06 </t>
  </si>
  <si>
    <t>GLEBA BRAGANÇA</t>
  </si>
  <si>
    <t>DOE.32.257 de 08/10/2012</t>
  </si>
  <si>
    <t>Port.01243 de 04/10/2012_Proc.2010/128915</t>
  </si>
  <si>
    <t>BRAGANÇA</t>
  </si>
  <si>
    <t xml:space="preserve">Mat.12.389 de 20/08/13_Lv.2-AO_Fl.104 </t>
  </si>
  <si>
    <t>FAZENDA VALE DO CAETÉ III -  Parte 01</t>
  </si>
  <si>
    <t>DOE. 32.418 de 17/06/2013</t>
  </si>
  <si>
    <t>Port. 0365 de 07/06/2013_Proc.2010/94900</t>
  </si>
  <si>
    <t>Gleba inserta nos Municipio de Bragança e Santa Luzia do Pará</t>
  </si>
  <si>
    <t>Mat.14559  de 01/02/2016_Lv.2-BB_Fl.159</t>
  </si>
  <si>
    <t>SÍTIO SANTO ANTÔNIO BRAÇO DO LAGO</t>
  </si>
  <si>
    <t>DOE. 33.004 de 04/11/2015</t>
  </si>
  <si>
    <t>Port. 0705 de 16/10/2015_Proc.2015/124468</t>
  </si>
  <si>
    <t>MARIA JOAQUINA DE MELO</t>
  </si>
  <si>
    <t>CACHOEIRA DO PIRIÁ - OK</t>
  </si>
  <si>
    <t>CAPANEMA - OK</t>
  </si>
  <si>
    <t>CAPANEMA</t>
  </si>
  <si>
    <t>Capanema</t>
  </si>
  <si>
    <t xml:space="preserve">Mat. 9.896 de 27/08/2015_ Lv.2-AE_Fl.24 </t>
  </si>
  <si>
    <t>SEM DENOMINAÇÃO</t>
  </si>
  <si>
    <t>DOE.32.878 de 05/05/2015</t>
  </si>
  <si>
    <t>Port.0133 de 19/03/2015_Proc.2013/507647</t>
  </si>
  <si>
    <t>SECRETARIA EXECUTIVA DE EDUCAÇÃO/E.E.E.F.M. PROF. APOLÔNIA PINHEIRO DOS SANTOS</t>
  </si>
  <si>
    <t xml:space="preserve">Mat. 9.899 de 27/08/2015_Lv.2-AE_Fl.27 </t>
  </si>
  <si>
    <t>CHÁCARA SANTA MARIA</t>
  </si>
  <si>
    <t>DOE. 32.930 de 17/07/2015</t>
  </si>
  <si>
    <t>Port. 0363 de 09/07/2015_2013/507461</t>
  </si>
  <si>
    <t>MARIA MARLENE DA SILVA</t>
  </si>
  <si>
    <t xml:space="preserve">Mat.10.219 de 31/08/2016_Lv.2-AF_Fl.158 </t>
  </si>
  <si>
    <t>SÍTIO MACEDO</t>
  </si>
  <si>
    <t>DOE.33.173 de 20/07/2016</t>
  </si>
  <si>
    <t>Port.0401 de 20/06/2016_1999/202300</t>
  </si>
  <si>
    <t>Edilson Costa Macedo</t>
  </si>
  <si>
    <t>57,6894</t>
  </si>
  <si>
    <t xml:space="preserve">Mat.10.606 de 26/07/2017_Lv.2-AH_Fl.151 </t>
  </si>
  <si>
    <t>SITIO SANTO ANTONIO</t>
  </si>
  <si>
    <t>DOE.33.403 de 27/06/2017</t>
  </si>
  <si>
    <t>Port.526 de 26/06/2017_Proc.2004/230277</t>
  </si>
  <si>
    <t>Carmelita Amaral de Souza</t>
  </si>
  <si>
    <t>9.908,6484</t>
  </si>
  <si>
    <t xml:space="preserve">Mat.10.607 de 26/07/2017_Lv.2-AH_Fl.152 </t>
  </si>
  <si>
    <t>GLEBA RIO CAETÉ - PARTE 2</t>
  </si>
  <si>
    <t>DOE.33.400 de 22/06/2017</t>
  </si>
  <si>
    <t>Port.516 de 21/06/2017_Proc.2017/60816</t>
  </si>
  <si>
    <t xml:space="preserve">Mat.7.901 de 29/06/2012_Lv.2-U_Fl.100 </t>
  </si>
  <si>
    <t>GLEBA CAPANEMA I</t>
  </si>
  <si>
    <t>DOE.32.169 de 31/05/2012</t>
  </si>
  <si>
    <t>Port.721 de 22/05/2012_Proc.2011/271622</t>
  </si>
  <si>
    <t>GLEBA CAPANEMA II</t>
  </si>
  <si>
    <t>DOE.33.507 de 29/11/2017</t>
  </si>
  <si>
    <t>Port.1253 de 28/11/2017_Proc.2017/462801</t>
  </si>
  <si>
    <t>NOVA TIMBOTEUA - OK</t>
  </si>
  <si>
    <t>NOVA TIMBOTEUA</t>
  </si>
  <si>
    <t>Nova Timboteua</t>
  </si>
  <si>
    <t xml:space="preserve">Mat.3.002 de 23/02/2011_Lv.2-AE_Fl.208 </t>
  </si>
  <si>
    <t>NOSSA SENHORA DO LIVRAMENTO</t>
  </si>
  <si>
    <t>DOE.31.744 de 02/09/2010</t>
  </si>
  <si>
    <t>Port.2172 de 31/08/2010_Proc.2009/114041</t>
  </si>
  <si>
    <t>Gleba inserta no municípios de Ig. Açu e Nova Timboteua, sem porção para cada município</t>
  </si>
  <si>
    <t>PEIXE BOI - OK</t>
  </si>
  <si>
    <t>PEIXE BOI</t>
  </si>
  <si>
    <t>Peixe Boi</t>
  </si>
  <si>
    <t>Mat. 062 de 08/09/2014_Lv.2-A_Fl.62</t>
  </si>
  <si>
    <t>DOE. 32.681 de 10/07/2014</t>
  </si>
  <si>
    <t>Port. 0317 de 17/06/2014_Proc. 2011/47168</t>
  </si>
  <si>
    <t>ALZIRA DA SILVA MATOS</t>
  </si>
  <si>
    <t xml:space="preserve">Mat. 117 de 22/03/2017_Lv.2A-RG_Fl.117 </t>
  </si>
  <si>
    <t>DOE. 33.271 de 15/12/2016</t>
  </si>
  <si>
    <t>Port. 0861 de 02/12/2016_Proc.1996/19162</t>
  </si>
  <si>
    <t>Maria Valmira Moraes da Silva</t>
  </si>
  <si>
    <t>PRIMAVERA - OK</t>
  </si>
  <si>
    <t>PRIMAVERA</t>
  </si>
  <si>
    <t>Primavera</t>
  </si>
  <si>
    <t xml:space="preserve">Mat.2.315 de 28/03/2012_Lv.2-D_Fl.77 </t>
  </si>
  <si>
    <t>DOE.32.092 de 06/02/2012</t>
  </si>
  <si>
    <t>Port.174 de 01/02/2012_Proc.Adm.2003_217903</t>
  </si>
  <si>
    <t>MARIA IZABEL SAMPAIO</t>
  </si>
  <si>
    <t>QUATIPURU - OK</t>
  </si>
  <si>
    <t>SALINÓPOLIS - OK</t>
  </si>
  <si>
    <t>Salinópolis</t>
  </si>
  <si>
    <t xml:space="preserve">Mat.6.727 de 02/04/2013_Lv.2-R_Fl.282 </t>
  </si>
  <si>
    <t>PARK ITAPEUA</t>
  </si>
  <si>
    <t>DOE. 32.351 de 07/03/2013</t>
  </si>
  <si>
    <t>Port.0131 de 06/03/2013_Proc.2011/202499</t>
  </si>
  <si>
    <t>Sergio Faciola de Souza Mendonça</t>
  </si>
  <si>
    <t>SALINÓPOLIS</t>
  </si>
  <si>
    <t>Salinopolis</t>
  </si>
  <si>
    <t xml:space="preserve">Mat.7019 de 08/10/2014_Lv.2-S_Fl.294 </t>
  </si>
  <si>
    <t>POUSADA PARAÍSO</t>
  </si>
  <si>
    <t>DOE. 32.720 de 04/09/2014</t>
  </si>
  <si>
    <t>PORT.0528 de 28/08/2014_Proc.Adm. 2010/36716</t>
  </si>
  <si>
    <t>José Silveira de vasconcelos</t>
  </si>
  <si>
    <t xml:space="preserve">Mat.6421 de 07/03/2012_Lv.2-Q_Fl.277 </t>
  </si>
  <si>
    <t>DOE.32.065 de 28/12/2011</t>
  </si>
  <si>
    <t>Port.833 de 15/12/2011_Proc.Adm. 2007_259122</t>
  </si>
  <si>
    <t>ROMARIO DA COSTA PINHEIRO</t>
  </si>
  <si>
    <t>SANTAREM NOVO - OK</t>
  </si>
  <si>
    <t>SÃO JOÃO DE PIRABAS - OK</t>
  </si>
  <si>
    <t>SÃO JOÃO DE PIRABAS</t>
  </si>
  <si>
    <t>Mat.7.823 de 19/03/12_Lv.2-U_Fls 020</t>
  </si>
  <si>
    <t>GLEBA PIRABAS - I</t>
  </si>
  <si>
    <t xml:space="preserve"> DOE 31.985 de 25/08/11</t>
  </si>
  <si>
    <t>Pot.0412 de 05/08/11 Proceso Adm_2010/128851</t>
  </si>
  <si>
    <t xml:space="preserve">Mat.7.820 de 19/03/2012_Lv.2-U_Fls.13 a 15 </t>
  </si>
  <si>
    <t>GLEBA PIRABAS - II</t>
  </si>
  <si>
    <t>Port.0413 de 05/08/11_Proc.Adm_2010/128857</t>
  </si>
  <si>
    <t>Mat.7.822 de 19/03/2012_Lv. 2-U_Fls 18 a 19</t>
  </si>
  <si>
    <t>GLEBA PIRABAS - III</t>
  </si>
  <si>
    <t>Port.0414 de 05/08/11Proc Adm_2010/128860</t>
  </si>
  <si>
    <t>Mat.7.824 de 19/03/2012_Lv.2-U_Fl.21</t>
  </si>
  <si>
    <t>GLEBA PIRABAS - IV</t>
  </si>
  <si>
    <t>Port.0415 de 05/08/11 _Proc Adm.2010/128864</t>
  </si>
  <si>
    <t>Mat.7.819 de 19/03/2012_Lv. 2-U_Fls 07 a 12</t>
  </si>
  <si>
    <t>GLEBA PIRABAS - V</t>
  </si>
  <si>
    <t>Port.416 de 05/08/11 Proc Adm_2010/128866</t>
  </si>
  <si>
    <t>Mat.7.818 de 19/03/2012_Lv.2-U_Fls 01 a 06</t>
  </si>
  <si>
    <t>GLEBA PIRABAS - VI</t>
  </si>
  <si>
    <t>Port.417 de 05/08/11 Proc Adm_2010/128871</t>
  </si>
  <si>
    <t>Mat.7.821 de 19/03/2012_Lv.2-U_Fls 16 a 17</t>
  </si>
  <si>
    <t>GLEBA PIRABAS - VII</t>
  </si>
  <si>
    <t>Port.0418 de 05/08/11 Proc Adm_2010/128876</t>
  </si>
  <si>
    <t>TRACUATEUA - OK</t>
  </si>
  <si>
    <t xml:space="preserve">Mat.11.100 de 01/03/2013_Lv.2-AI_Fl.07 </t>
  </si>
  <si>
    <t>GLEBA TRACUATEUA - 1</t>
  </si>
  <si>
    <t>DOE.32.327 de 28/01/2013</t>
  </si>
  <si>
    <t>Port.01381 de 10/12/2012_Proc.2010/128814</t>
  </si>
  <si>
    <t>TRACUATEUA</t>
  </si>
  <si>
    <t xml:space="preserve">Mat.11.101 de 01/03/2013_Lv.2-AI_Fl.08 </t>
  </si>
  <si>
    <t>GLEBA TRACUATEUA - 2</t>
  </si>
  <si>
    <t>Port. 01382 de 10/12/2012_Proc.2010/64246</t>
  </si>
  <si>
    <t>1.210,1786</t>
  </si>
  <si>
    <t xml:space="preserve">Mat.20351 de 26/07/2017_Lv.2-BD_Fl.174 </t>
  </si>
  <si>
    <t>GLEBA RIO CAETÉ - PARTE 3</t>
  </si>
  <si>
    <t>Port. 517 de 21/06/2017_Proc.2017/60816</t>
  </si>
  <si>
    <t>VISEU - OK</t>
  </si>
  <si>
    <t>VISEU</t>
  </si>
  <si>
    <t>Viseu</t>
  </si>
  <si>
    <t xml:space="preserve">Mat.3.216 de 18/09/2012_Lv.2-L_Fl.09 </t>
  </si>
  <si>
    <t>DOE.32.230 de 29/08/2012</t>
  </si>
  <si>
    <t>Port.1090 de 22/08/2012_Proc Adm.2012/235733</t>
  </si>
  <si>
    <t>ABEL FIGUEIREDO - OK</t>
  </si>
  <si>
    <t>CAPIM</t>
  </si>
  <si>
    <t>ABEL FIGUEIREDO</t>
  </si>
  <si>
    <t xml:space="preserve"> Rondon  do Pará</t>
  </si>
  <si>
    <t xml:space="preserve">Mat.4.548 de 19/10/2007_Lv.2-S_Fl.48 </t>
  </si>
  <si>
    <t>COMPLEXO DOS MORAES</t>
  </si>
  <si>
    <t>DOE.31030 de 19/10/2007</t>
  </si>
  <si>
    <t>Port.597 de 17/10/2007_Proc Adm 2007/316185</t>
  </si>
  <si>
    <t>Gleba inserta nos Municipios de Rondon do Pará e Abel Figueiredo SEM porção por Municipio</t>
  </si>
  <si>
    <t>AURORA DO PARA - OK</t>
  </si>
  <si>
    <t>Aurora do Pará</t>
  </si>
  <si>
    <t xml:space="preserve">Mat.0847 de 10/08/2016_Lv.2-D_Fl.254 </t>
  </si>
  <si>
    <t>FAZENDA BURITI  I</t>
  </si>
  <si>
    <t>DOE.33.172 de 19/07/2016</t>
  </si>
  <si>
    <t>Port.0371 de 13/06/2016_Proc.adm.2011/175799</t>
  </si>
  <si>
    <t>PAULO SÉRGIO FERIANI</t>
  </si>
  <si>
    <t>AURORA DO PARA</t>
  </si>
  <si>
    <t xml:space="preserve">Mat.0850 de 02/12/2016_Lv.2-D_Fl.257 </t>
  </si>
  <si>
    <t>FAZENDA MADRUGADA  I</t>
  </si>
  <si>
    <t>DOE.33.215 de 20/09/2016</t>
  </si>
  <si>
    <t>Port.0575 de 30/08/2016_Proc.adm.2010/37941</t>
  </si>
  <si>
    <t>Paulo Sérgio Feriani</t>
  </si>
  <si>
    <t>313,8362</t>
  </si>
  <si>
    <t xml:space="preserve">Mat.0868 de 29/08/2017_Lv.2-D_Fl.278 </t>
  </si>
  <si>
    <t>FAZENDA MADRUGADA II</t>
  </si>
  <si>
    <t>DOE.33.421 de 21/07/2017</t>
  </si>
  <si>
    <t>Port.0638 de 20/07/2017_Proc.adm.2010/37971</t>
  </si>
  <si>
    <t>GEOVANI FERIANI</t>
  </si>
  <si>
    <t>24,8930</t>
  </si>
  <si>
    <t>CAPITÃO POÇO - OK</t>
  </si>
  <si>
    <t>CAPITÃO POÇO</t>
  </si>
  <si>
    <t>GLEBA IGARAPÉ TRAPICHE</t>
  </si>
  <si>
    <t>DOE.33508 de 30/11/2017</t>
  </si>
  <si>
    <t>Port.1254 de 29/11/2017_Proc.adm.2017/443326</t>
  </si>
  <si>
    <t>CONCORDIA DO PARA - OK</t>
  </si>
  <si>
    <t>IPIXUNA DO PARA - OK</t>
  </si>
  <si>
    <t>São Domingos do Capim</t>
  </si>
  <si>
    <t xml:space="preserve">Mat. 4.204 de 13/03/2013_Lv. 2M_Fl.052 </t>
  </si>
  <si>
    <t>FAZENDA TRIANGULO MINEIRO</t>
  </si>
  <si>
    <t>PORT.01402 de 27/12/2012_PROC.1998/92882</t>
  </si>
  <si>
    <t>Vasco Nunes Costa</t>
  </si>
  <si>
    <t>IPIXUNA DO PARA</t>
  </si>
  <si>
    <t xml:space="preserve">Mat. 5.377 de 09/09/2013_Lv. 2Q_Fl.25 </t>
  </si>
  <si>
    <t>GLEBA COBRAS</t>
  </si>
  <si>
    <t>DOE.32.455 de 07/08/2013</t>
  </si>
  <si>
    <t>Port. 0534 de 06/08/2013_Proc.Adm.2013/238115</t>
  </si>
  <si>
    <t xml:space="preserve">Mat.6.145 de 04/03/2016_Lv.2-S_Fl.200 </t>
  </si>
  <si>
    <t>FAZENDA TIMBUÍ</t>
  </si>
  <si>
    <t>DOE.32.925 de 10/07/2015</t>
  </si>
  <si>
    <t>Port. 0326 de 22/06/2015_Proc.Adm.2012/306584</t>
  </si>
  <si>
    <t>José Luiz do Nascimento</t>
  </si>
  <si>
    <t xml:space="preserve">Mat.6.034 de 11/08/2015_Lv.2-S_Fl.082 </t>
  </si>
  <si>
    <t>GLEBA TIMBUÍ A</t>
  </si>
  <si>
    <t>DOE.32.945 de 07/08/2015</t>
  </si>
  <si>
    <t>Port. 0417 de 03/08/2015_Proc.Adm.2015/291087</t>
  </si>
  <si>
    <t xml:space="preserve">Mat.6.254 de 17/10/2016_Lv.2-T_Fl.009 </t>
  </si>
  <si>
    <t>GLEBA TIMBUÍ B</t>
  </si>
  <si>
    <t>DOE.33.215 de 02/09/2016</t>
  </si>
  <si>
    <t>Port. 0592 de 12/09/2016_Proc.Adm.2015/291088</t>
  </si>
  <si>
    <t xml:space="preserve">Mat.5.429 de 06/11/2013_Lv.-2Q_Fl.077 </t>
  </si>
  <si>
    <t>FAZENDA COLINA</t>
  </si>
  <si>
    <t>DOE.32.484 de 19/09/13</t>
  </si>
  <si>
    <t xml:space="preserve">  Port.0693 de 16/09/2013_Proc. Adm.2011/278667</t>
  </si>
  <si>
    <t>Anderson Casagrande Zanin</t>
  </si>
  <si>
    <t xml:space="preserve">Mat.6.035 de 11/08/2015_Lv.2-S_Fls.083 e 084 </t>
  </si>
  <si>
    <t>GLEBA MARINGÁ</t>
  </si>
  <si>
    <t>DOE 32.945 de 07/08/2015</t>
  </si>
  <si>
    <t>Port. 0418 de 03/08/2015_Proc.Adm.2015/291087</t>
  </si>
  <si>
    <t xml:space="preserve">Mat.6.036 de 11/08/2015_Lv.2-S_Fl.085 </t>
  </si>
  <si>
    <t>GLEBA FIRMIANO</t>
  </si>
  <si>
    <t>Port. 0419 de 03/08/2015_Proc. Adm.2015/291087</t>
  </si>
  <si>
    <t xml:space="preserve">Mat.6.178 de 07/06/2016_Lv.2-S_Fl.233 </t>
  </si>
  <si>
    <t>SÍTIO CANDIRUZINHO</t>
  </si>
  <si>
    <t>DOE.33.046 de 11/01/2016</t>
  </si>
  <si>
    <t>Port. 002 de 05/01/2016_Proc.Adm.2014/31926</t>
  </si>
  <si>
    <t>João Rodrigues Rocha</t>
  </si>
  <si>
    <t>74.051,2887</t>
  </si>
  <si>
    <t>Mat.6.403 de 20/11/2017_Lv_2-T_Fl.159</t>
  </si>
  <si>
    <t>GLEBA TRACAJÁ</t>
  </si>
  <si>
    <t>DOE.33450 de 01/09/2017</t>
  </si>
  <si>
    <t>Port. 782 de 31/08/2017_Proc.Adm.2017/298468</t>
  </si>
  <si>
    <t>57.487,8939</t>
  </si>
  <si>
    <t>Mat.6.404 de 20/11/2017_Lv.2-T_Fls.160 e 161</t>
  </si>
  <si>
    <t>GLEBA CAMPOS</t>
  </si>
  <si>
    <t>DOE.33.484 de 24/10/2017</t>
  </si>
  <si>
    <t>Port. 1143 de 20/10/2017_Proc.Adm.2017/350768</t>
  </si>
  <si>
    <t xml:space="preserve">IRITUIA -OK </t>
  </si>
  <si>
    <t xml:space="preserve">MAE DO RIO - OK </t>
  </si>
  <si>
    <t>NOVA ESPERANÇA DO PIRIA - OK</t>
  </si>
  <si>
    <t>OUREM - OK</t>
  </si>
  <si>
    <t>Ourem</t>
  </si>
  <si>
    <t xml:space="preserve">Matr.5.995 de 30/08/2010_Lv.2-N_Fl.18 </t>
  </si>
  <si>
    <t>GLEBA MOCAMBO</t>
  </si>
  <si>
    <t>DOE 31.723 de 04/08/2010</t>
  </si>
  <si>
    <t>Port. 01945 de 02/08/2010_Proc.Adm.2009_114054 juntado ao Proc. N°2006_201731</t>
  </si>
  <si>
    <t>OUREM</t>
  </si>
  <si>
    <t>TOMÉ AÇU - OK</t>
  </si>
  <si>
    <t>TOMÉ AÇU</t>
  </si>
  <si>
    <t>Tomé-Açu</t>
  </si>
  <si>
    <t xml:space="preserve">Mat.4.324 de 19/03/2013_Lv.2-O_Fl.124 </t>
  </si>
  <si>
    <t>"FAZENDA SANTANA III - LAURA"</t>
  </si>
  <si>
    <t>Port.090 de 19/02/2013_Proc Adm 2011/53580</t>
  </si>
  <si>
    <t>LAURA OSORIO DA SILVEIRA BUENO</t>
  </si>
  <si>
    <t xml:space="preserve">Mat.4.858 de 15/05/2014 Lv.2-R_Fl.058 </t>
  </si>
  <si>
    <t>GLEBA ARRAIA</t>
  </si>
  <si>
    <t>DOE. 32.616 de 04/04/2014</t>
  </si>
  <si>
    <t>Port.157 de 02/04/2014_ Proc. Adm.2013/397735</t>
  </si>
  <si>
    <t xml:space="preserve">Mat.4.222 de 29/06/2011_Lv.2-O_Fl.22 </t>
  </si>
  <si>
    <t>DOE.31.897 de 18/04/2011</t>
  </si>
  <si>
    <t>Port.111 de 22/02/2011_Proc Adm 2005/362613</t>
  </si>
  <si>
    <t>Lina Pereira de Oliveira</t>
  </si>
  <si>
    <t xml:space="preserve">Mat. 5.178 de 28/08/2015_Lv.2-S_Fl. 178 </t>
  </si>
  <si>
    <t>FAZENDA MORRO ALTO</t>
  </si>
  <si>
    <t>DOE.32.944 de 06/08/2015</t>
  </si>
  <si>
    <t>Port. 0372 de 16/07/2015_Proc Adm 2013/111649</t>
  </si>
  <si>
    <t>PAMELLA KIMBERLY SILVA DA CRUZ</t>
  </si>
  <si>
    <t xml:space="preserve">Mat.4.781 de 07/10/2013_Lv.2-Q_Fl.181 </t>
  </si>
  <si>
    <t>SÍTIO SAWADA</t>
  </si>
  <si>
    <t>DOE.32.486 de 23/09/13</t>
  </si>
  <si>
    <t>Port.0705 de 19/09/13-Proc.Adm.2011/109327</t>
  </si>
  <si>
    <t>DACIVAL GONÇALVES SAWADA</t>
  </si>
  <si>
    <t xml:space="preserve">Mat. 4.782 de 07/10/2013_Lv.2-Q_Fl 182 </t>
  </si>
  <si>
    <t>"GLEBA PAPURÁ B"</t>
  </si>
  <si>
    <t>DOE.32.483 de 18/09/2013</t>
  </si>
  <si>
    <t>Port.0691 de 16/09/2013-Proc.2013/285199</t>
  </si>
  <si>
    <t>PARCIAL</t>
  </si>
  <si>
    <t xml:space="preserve">Mat.5.285 de 26/09/2016_Lv.2-T_Fl.085 </t>
  </si>
  <si>
    <t>GLEBA UNIÃO</t>
  </si>
  <si>
    <t>DOE.33.183 de 03/08/2016</t>
  </si>
  <si>
    <t>Port.457 de 13/07/2016_Proc.2016/151075</t>
  </si>
  <si>
    <t xml:space="preserve">Mat.5.286 de 26/09/2016_Lv.2-T_Fl.086 </t>
  </si>
  <si>
    <t>GLEBA NOVA ESTRALA (Estrela)</t>
  </si>
  <si>
    <t>Port.458 de 13/07/2016_Proc.2016/151075</t>
  </si>
  <si>
    <t xml:space="preserve">Mat.5.530 de 06/12/2017_Lv.2-U_Fl.130 </t>
  </si>
  <si>
    <t>GLEBA TUCUMANDEUA</t>
  </si>
  <si>
    <t>DOE.33.509 de 01/12/2017</t>
  </si>
  <si>
    <t>Port.1263 de 30/11/2017_Proc.2017/352305</t>
  </si>
  <si>
    <t xml:space="preserve">Mat.5.531 de 06/12/2017_Lv.2-U_Fl. 131 </t>
  </si>
  <si>
    <t>GLEBA BINTEUA</t>
  </si>
  <si>
    <t>Port.1264 de 30/11/2017_Proc.2017/352387</t>
  </si>
  <si>
    <t>ULIANÓPOLIS - OK</t>
  </si>
  <si>
    <t>ULIANÓPOLIS</t>
  </si>
  <si>
    <t>Paragominas</t>
  </si>
  <si>
    <t xml:space="preserve">Mat.7.966 de 27/11/2009_Lv.2-AC_Fl.35 </t>
  </si>
  <si>
    <t>GLEBA BRAÇO FORTE - A</t>
  </si>
  <si>
    <t>DOE.31.540 de 09/11/2009</t>
  </si>
  <si>
    <t>Port.945 de 04/11/2009_Proc.2003/93509</t>
  </si>
  <si>
    <t xml:space="preserve">Mat.5.792 de 06/11/2002_Lv.2-S_Fl.232 </t>
  </si>
  <si>
    <t>GLEBA SURUBIJÚ - LOTEAMENTO "ÁGUA SUJA - PARTE A"</t>
  </si>
  <si>
    <t>DOE.29.787 de 24/09/2002</t>
  </si>
  <si>
    <t>Port.2.325 de 19/09/2002</t>
  </si>
  <si>
    <t xml:space="preserve">Mat.5.795 de 06/11/2002_Lv.2-S_Fl.235 </t>
  </si>
  <si>
    <t>GLEBA SURUBIJÚ - LOTEAMENTO "ÁGUA SUJA - PARTE D"</t>
  </si>
  <si>
    <t>Mat.5.794 de  06/11/2002_Lv.2-S_Fl.234</t>
  </si>
  <si>
    <t>GLEBA SURUBIJÚ - LOTEAMENTO "ÁGUA DA LUZ - PARTE A"</t>
  </si>
  <si>
    <t xml:space="preserve">Mat.5.793 de 06/11/2002_Lv.2-S_Fl.233 </t>
  </si>
  <si>
    <t>GLEBA SURUBIJÚ - LOTEAMENTO "ÁGUA DA LUZ - PARTE B"</t>
  </si>
  <si>
    <t>Port.2325 de 19/09/2002</t>
  </si>
  <si>
    <t xml:space="preserve">Mat.13.384 de 24/10/2012 _Lv.2-AV_Fl.152 </t>
  </si>
  <si>
    <t>FAZENDA CALLEGARI</t>
  </si>
  <si>
    <t>DOE.32.255 de 04/10/2012</t>
  </si>
  <si>
    <t>Port.01225 de 02/10/2012_Proc.Adm.2001/199360</t>
  </si>
  <si>
    <t>Zelino Callegari</t>
  </si>
  <si>
    <t>Mat.14.221 de 12/04/2013_Lv.2-AZ_Fl.289 e 289v</t>
  </si>
  <si>
    <t>GLEBA GURUPIZINHO</t>
  </si>
  <si>
    <t>DOE.32.360 de 20/03/2013</t>
  </si>
  <si>
    <t>Port.0190 de 15/03/2013_PROC.2012/490059</t>
  </si>
  <si>
    <t>3.023,2571</t>
  </si>
  <si>
    <t xml:space="preserve">Mat.22.344 de 30/10/2017_Lv.2-CE_Fl.011 </t>
  </si>
  <si>
    <t>GLEBA CAMPINHO PARTE - A</t>
  </si>
  <si>
    <t>DOE.33.441 de 21/08/2017</t>
  </si>
  <si>
    <t>Port.751 de 18/08/2017_PROC.2016/390597</t>
  </si>
  <si>
    <t>4.208,1842</t>
  </si>
  <si>
    <t xml:space="preserve">Mat.22.118 de 05/07/2017_Lv.2-CD_Fl.85 </t>
  </si>
  <si>
    <t>GLEBA CAMPINHO  B</t>
  </si>
  <si>
    <t>Port.514 de 21/06/2017_PROC.2016/390597</t>
  </si>
  <si>
    <t>ITUPIRANGA OK</t>
  </si>
  <si>
    <t>LAGO DE TUCURUI</t>
  </si>
  <si>
    <t>ITUPIRANGA</t>
  </si>
  <si>
    <t>Itupiranga</t>
  </si>
  <si>
    <t xml:space="preserve">Mat.2.349 de 21/05/2015_Lv.2-J_Fl.016 </t>
  </si>
  <si>
    <t>FAZENDA BEIRA RIO</t>
  </si>
  <si>
    <t>Port.0155 de 14/04/2015_Proc.2011/182183</t>
  </si>
  <si>
    <t>Inserta nos municípios de Marabá e Itupiranga com total de 1.382,9715ha</t>
  </si>
  <si>
    <t xml:space="preserve">Mat.1.646 de  10/5/2011 _Lv.2_Fl.261 </t>
  </si>
  <si>
    <t>SEM DENOMINAÇÃOS (Gleba Mont Mor)</t>
  </si>
  <si>
    <r>
      <rPr>
        <b/>
        <sz val="10"/>
        <rFont val="Arial"/>
        <family val="2"/>
      </rPr>
      <t>Port.0203 de 12/04/2011</t>
    </r>
    <r>
      <rPr>
        <sz val="10"/>
        <rFont val="Arial"/>
        <family val="2"/>
      </rPr>
      <t xml:space="preserve"> (Processo
Administrativos autuados no ITERPA sob os nºs. 2001/248732
e 2008/97442)</t>
    </r>
  </si>
  <si>
    <t>JACUNDÁ - OK</t>
  </si>
  <si>
    <t>LAGO DE TUC URUI</t>
  </si>
  <si>
    <t>Não tem jurisdição estadual</t>
  </si>
  <si>
    <t>NOVA IPIXUNA - OK</t>
  </si>
  <si>
    <t>Não tem jurisdição Estadual</t>
  </si>
  <si>
    <t>NOVO REPARTIMENTO - OK</t>
  </si>
  <si>
    <t>TUCURUI - OK</t>
  </si>
  <si>
    <t>ALTAMIRA - OK</t>
  </si>
  <si>
    <t>XINGÚ</t>
  </si>
  <si>
    <t>Altamira</t>
  </si>
  <si>
    <t xml:space="preserve">Mat.1.075 de 03/02/1978_Lv.2-C_Fl.76 </t>
  </si>
  <si>
    <t>GLEBA ALTAMIRA II</t>
  </si>
  <si>
    <t>DOE.23.700 de 03/02/1978</t>
  </si>
  <si>
    <t>Port.020 de 01/02/1978_Proc Adm 013/78</t>
  </si>
  <si>
    <t>ALTAMIRA</t>
  </si>
  <si>
    <t>Mat.1079_Lv.2-C_Fl.80</t>
  </si>
  <si>
    <t>GLEBA ALTAMIRA III</t>
  </si>
  <si>
    <t>DOE.24.057 de 14/07/1979</t>
  </si>
  <si>
    <t>Sem data de matricula</t>
  </si>
  <si>
    <t>Mat.1.076 de 03/02/1978_Lv.2-C_Fl.77</t>
  </si>
  <si>
    <t>GLEBA ALTAMIRA IV</t>
  </si>
  <si>
    <t>Port.021 de 01/02/1978_Proc Adm 014/78</t>
  </si>
  <si>
    <t>Mat.1.077 de  03/02/1978_Lv.2-C_Fl.78</t>
  </si>
  <si>
    <t>GLEBA ALTAMIRA V</t>
  </si>
  <si>
    <t>Port.019 de 01/02/1978_Proc Adm  015/78</t>
  </si>
  <si>
    <t xml:space="preserve">Mat.1078 de 03/02/1978_Lv.2-C_Fl.79 </t>
  </si>
  <si>
    <t>GLEBA ALTAMIRA VI</t>
  </si>
  <si>
    <t>Port.22 de 01/02/1978_Proc Adm 016/78</t>
  </si>
  <si>
    <t>ANAPÚ - OK</t>
  </si>
  <si>
    <t>Pacajá</t>
  </si>
  <si>
    <t>Mat.1884 de 24/04/2013_Lv.2-AJ_Fl.54</t>
  </si>
  <si>
    <t>GLEBA ANAPÚ</t>
  </si>
  <si>
    <t>DOE.32.305 de 21/12/2012</t>
  </si>
  <si>
    <t>Port.01388 de 19/12/2012_Proc.212/469000</t>
  </si>
  <si>
    <t>Gleb. Formada de TDs considerados Falsos</t>
  </si>
  <si>
    <t>BRASIL NOVO -OK</t>
  </si>
  <si>
    <t>Não tem área estadual</t>
  </si>
  <si>
    <t>GURUPÁ - OK</t>
  </si>
  <si>
    <t>Gurupá</t>
  </si>
  <si>
    <t xml:space="preserve">Mat.944 de 12/12/2007_Lv.2-C_Fl.139 </t>
  </si>
  <si>
    <t>GLEBA CAMUTÁ DO PUCURUÍ</t>
  </si>
  <si>
    <t>DOE.31.032 de 23/10/2007</t>
  </si>
  <si>
    <t>Port.610 de 18/10/2007_Proc Adm 2007/326438</t>
  </si>
  <si>
    <t>GURUPÁ</t>
  </si>
  <si>
    <t xml:space="preserve">Mat.973 de 14/12/2009_Lv.2-C_Fl.168 </t>
  </si>
  <si>
    <t>GURUPA I</t>
  </si>
  <si>
    <t>DOE.31.553 de 26/11/2009</t>
  </si>
  <si>
    <t>Port.1004 de 18/11/2009_ Proc Adm. 2009/251209</t>
  </si>
  <si>
    <t>MEDICILÂNDIA -OK</t>
  </si>
  <si>
    <t>Não tem Jurisdição estadual</t>
  </si>
  <si>
    <t>PACAJÁ -OK</t>
  </si>
  <si>
    <t>PLACAS -OK</t>
  </si>
  <si>
    <t>URUARÁ -OK</t>
  </si>
  <si>
    <t>VITORIA DO XINGÚ -OK</t>
  </si>
  <si>
    <t>BOM JESUS DO TOCANTINS - OK</t>
  </si>
  <si>
    <t>CARAJÁS</t>
  </si>
  <si>
    <t>BOM JESUS DO TOCANTINS</t>
  </si>
  <si>
    <t>Bom Jesus do Tocantins</t>
  </si>
  <si>
    <t xml:space="preserve">Mat.0825 de 25/02/2007_Lv.2-C_Fl.001 </t>
  </si>
  <si>
    <t xml:space="preserve">FAZENDA BACABAL GRANDE </t>
  </si>
  <si>
    <t>DOE.30.923 de 11/05/2007</t>
  </si>
  <si>
    <t>Port.189 de 09/05/2007_Proc Adm 2007/165305</t>
  </si>
  <si>
    <t>BREJO GRANDE DO ARAGUAIA -OK</t>
  </si>
  <si>
    <t>CANAÃ DOS CARAJÁS -OK</t>
  </si>
  <si>
    <t>NÃO POSSUI AREA ESTADUAL</t>
  </si>
  <si>
    <t>CURIONÓPOLIS - OK</t>
  </si>
  <si>
    <t>ELDORADO DOS CARAJAS - OK</t>
  </si>
  <si>
    <t>Eldorado do Carajás</t>
  </si>
  <si>
    <t xml:space="preserve">Mat.1.081 de 27/11/13_Lv.2-D_Fl.291 </t>
  </si>
  <si>
    <t>GLEBA GRAVATÁ  I</t>
  </si>
  <si>
    <t>DOE.32.528 de 25/11/2013</t>
  </si>
  <si>
    <t>Port.0997 de 19/11/2013_Proc Adm 2006/415491</t>
  </si>
  <si>
    <t>ELDORADO DOS CARAJAS</t>
  </si>
  <si>
    <t xml:space="preserve">Mat.1.082 de 27/11/13_Lv.2-D_Fl.292 </t>
  </si>
  <si>
    <t>GLEBA GRAVATÁ  II</t>
  </si>
  <si>
    <t>Port.0998 de 19/11/2013_Proc Adm 2006/415491</t>
  </si>
  <si>
    <t xml:space="preserve">Mat.1.083 de 27/11/13_Lv.2-D_Fl.294 </t>
  </si>
  <si>
    <t>GLEBA GRAVATÁ  III</t>
  </si>
  <si>
    <t>Port.0999 de 19/11/2013_Proc Adm 2006/415491</t>
  </si>
  <si>
    <t xml:space="preserve"> Mat.0065 de 29/06/2010_Lv.2-A_Fl.105 </t>
  </si>
  <si>
    <t>GLEBA PERUANO I</t>
  </si>
  <si>
    <t>DOE.31.682 de 08/06/2010</t>
  </si>
  <si>
    <t>Port.1067 de 26/05/2010_Proc Adm 2010/20415</t>
  </si>
  <si>
    <t>Curionópolis</t>
  </si>
  <si>
    <t xml:space="preserve">Mat.0066 de 29/06/2010_Lv.2-A_Fl.106 </t>
  </si>
  <si>
    <t>GLEBA PERUANO II</t>
  </si>
  <si>
    <t>Port.1068 de 26/05/2010_Proc Adm 2010/20415</t>
  </si>
  <si>
    <t xml:space="preserve">Mat.677 de 26/10/2011_Lv.2-C_Fl.130 </t>
  </si>
  <si>
    <t>GLEBA ELDORADO - Área I</t>
  </si>
  <si>
    <t>DOE.32.003 de 21/09/2011</t>
  </si>
  <si>
    <t>Port.525 de 08/09/2011_Proc Adm 2009/109781</t>
  </si>
  <si>
    <t xml:space="preserve">Mat.678 de 26/10/2011_Lv.2-C_Fl.131 </t>
  </si>
  <si>
    <t>GLEBA ELDORADO - Area II</t>
  </si>
  <si>
    <t>Port.0526 de 08/09/2011_Proc Adm 2009/109781</t>
  </si>
  <si>
    <t xml:space="preserve">Mat.679 de 26/10/2011_Lv.2-C_Fl.132 </t>
  </si>
  <si>
    <t>GLEBA ELDORADO - Area III - PARTE A</t>
  </si>
  <si>
    <t>DOE: 32.003 de 21/09/2011</t>
  </si>
  <si>
    <t>Port.0527 de 08/09/2011_ Proc Adm 2009/109781</t>
  </si>
  <si>
    <t>Área Total Retificada: 18.896,2785ha para 19.094,5030ha, pela Portaria 0507 de 20/08/2014, DOE. 32711 de 22/08/2014. Comarca Eldorado dos Carajás</t>
  </si>
  <si>
    <t xml:space="preserve">Mat.680 de 26/10/2011_Lv.2-C Fl.137 </t>
  </si>
  <si>
    <t>GLEBA ELDORADO - Area III - PARTE B</t>
  </si>
  <si>
    <t>DOE 32.003 de 21/09/2011</t>
  </si>
  <si>
    <t>Port.528 de 08/09/2011_Proc Adm 2009/109781</t>
  </si>
  <si>
    <t xml:space="preserve">Mat.0022 de 24/11/2009_Lv.2-A_Fl.36 </t>
  </si>
  <si>
    <t>GLEBA ELDORADO - Area 4</t>
  </si>
  <si>
    <t>DOE.31.542 de 11/11/2009</t>
  </si>
  <si>
    <t xml:space="preserve"> Port.970 de 10/11/2009_Proc. Adm 2009/109781</t>
  </si>
  <si>
    <t xml:space="preserve">Mat.681 de 26/10/2011_Lv.2-C-Fl.139 </t>
  </si>
  <si>
    <t>GLEBA ELDORADO - Area V</t>
  </si>
  <si>
    <t>Port.0529 de 08/09/2011_Proc Adm 2009/109781</t>
  </si>
  <si>
    <t xml:space="preserve">Mat.682 de 26/10/2011_Lv.2-C_Fl.140 </t>
  </si>
  <si>
    <t>GLEBA ELDORADO - Area VI</t>
  </si>
  <si>
    <t>Port.0530 de 08/09/2011_Proc Adm 2009/109781</t>
  </si>
  <si>
    <t>PALESTINA DO PARA -OK</t>
  </si>
  <si>
    <t>Não possui área Estadual</t>
  </si>
  <si>
    <t>PARAUAPEBAS - OK</t>
  </si>
  <si>
    <t>Parauapebas</t>
  </si>
  <si>
    <t>Mat.18.719 de 29/04/2010_Lv.2_Fls.01 a 03</t>
  </si>
  <si>
    <t>GLEBA RIO AZUL</t>
  </si>
  <si>
    <t>DOE. 31.647 de 16/04/2010</t>
  </si>
  <si>
    <t xml:space="preserve"> Port.664 de 13/04/2010_Proc Adm. 2009/109804</t>
  </si>
  <si>
    <t>Gleba inserta nos Municipios de Parauapebas e  Marabá</t>
  </si>
  <si>
    <t>PARAUAPEBAS</t>
  </si>
  <si>
    <t>Mat.18.720 de 29/04/2010_Lv.2_Fl.01 a 04</t>
  </si>
  <si>
    <t>GLEBA AMPULHETA - Área I</t>
  </si>
  <si>
    <t>DOE.31.647 de 16/04/2010</t>
  </si>
  <si>
    <t xml:space="preserve"> Port.665 de 13/04/2010_Porc Adm. 2008/514103</t>
  </si>
  <si>
    <t>PIÇARRA - OK</t>
  </si>
  <si>
    <t>PIÇARRA</t>
  </si>
  <si>
    <t>São Geraldo do Araguaia</t>
  </si>
  <si>
    <t xml:space="preserve">Mat.4.262 de 22/04//2013_Lv.2-X_Fl.182 </t>
  </si>
  <si>
    <t>FAZENDA ESPORA DE OURO</t>
  </si>
  <si>
    <t>DOE.32.357 de 15/03/2013</t>
  </si>
  <si>
    <t>Port.0154 de 12/03/2013_Proc.2006/310502</t>
  </si>
  <si>
    <t>NEREU MARQUES DE SOUZA</t>
  </si>
  <si>
    <t>Mat.3699 de 11/05/2011_Lv.2-T_Fl.93</t>
  </si>
  <si>
    <t xml:space="preserve"> Port.0202 de 12/04/2011_Proc Adm 2010/17273</t>
  </si>
  <si>
    <t>SÃO DOMINGOS DO ARAGUAIA -OK</t>
  </si>
  <si>
    <t>SÃO GERALDO DO ARAGUAIA  - OK</t>
  </si>
  <si>
    <t>CARAJAS</t>
  </si>
  <si>
    <t>SÃO JOÃO DO ARAGUAIA -OK</t>
  </si>
  <si>
    <t>AGUA AZUL DO NORTE -OK</t>
  </si>
  <si>
    <t>ARAGUAIA</t>
  </si>
  <si>
    <t>BANNACH - OK</t>
  </si>
  <si>
    <t>CONCEIÇÃO DO ARAGUAIA - OK</t>
  </si>
  <si>
    <t>CONCEIÇÃO DO ARAGUAIA</t>
  </si>
  <si>
    <t>Conceição do Araguaia</t>
  </si>
  <si>
    <t>Mat.25.959_Lv.2-CM_Fl.#</t>
  </si>
  <si>
    <t>ÁREA PATRIMONIAL DE ALACILÂNDIA</t>
  </si>
  <si>
    <t>DOE.31.030 de 19/10/2007</t>
  </si>
  <si>
    <t xml:space="preserve"> Port.596 de 17/10/2007_Proc Adm 2007/338902</t>
  </si>
  <si>
    <t xml:space="preserve"> Falta data e folha da matricula</t>
  </si>
  <si>
    <t xml:space="preserve">Mat.27.808 de 26/12/2012 _Lv.2-CY_Fl.015 </t>
  </si>
  <si>
    <t>FAZENDA SANTA IRENE I</t>
  </si>
  <si>
    <t>DOE.32.295 de 07/12/2012</t>
  </si>
  <si>
    <t>Port.01362 de 04/12/2012_Proc Adm 2011/517940</t>
  </si>
  <si>
    <t xml:space="preserve">Mat.27.809 de 26/12/2012_Lv.2-CY_Fl.016 </t>
  </si>
  <si>
    <t>FAZENDA SANTA IRENE II</t>
  </si>
  <si>
    <t>Port.01363 de 04/12/2012_Proc Adm 2011/517980</t>
  </si>
  <si>
    <t xml:space="preserve">Mat. 27.944 de 10/04/2013_Lv.2-CY_Fl.152 </t>
  </si>
  <si>
    <t xml:space="preserve">FAZENDA BURITI  </t>
  </si>
  <si>
    <t>DOE.32.343 DE 25/02/2013</t>
  </si>
  <si>
    <t>Port.092 de 21/02/2013_Proc Adm 2011/485870</t>
  </si>
  <si>
    <t xml:space="preserve"> Nelson Ramos da Silva </t>
  </si>
  <si>
    <t>CUMARÚ DO NORTE - OK</t>
  </si>
  <si>
    <t>Redenção</t>
  </si>
  <si>
    <t xml:space="preserve">Mat.18.481 de 25/04/2013_Lv.2-AI_Fl.050 </t>
  </si>
  <si>
    <t>FAZENDA PANTERA</t>
  </si>
  <si>
    <t>DOE.32.362 DE 22/03/2013</t>
  </si>
  <si>
    <t>Port.0153 de 12/03/2013_Proc.2010/275242</t>
  </si>
  <si>
    <t>Gleba Inserta nos Municipios de São Felix do Xingú e Cumarú do Norte com _A.Total: 941,7048</t>
  </si>
  <si>
    <t>FLORESTA DO ARAGUAIA -OK</t>
  </si>
  <si>
    <t>OURILANDIA DO NORTE -OK</t>
  </si>
  <si>
    <t>NÃO POSSUI ÁREA DO ESTADO</t>
  </si>
  <si>
    <t>PAU DÀRCO -OK</t>
  </si>
  <si>
    <t>NÃO  POSSUI ÁREA DO ESTADO</t>
  </si>
  <si>
    <t>REDENÇÃO - OK</t>
  </si>
  <si>
    <t>Mat.16.704 de 25/10/2011_Lv.2-AZ_Fl.059</t>
  </si>
  <si>
    <t>DOE.31.977 de 12/08/2011</t>
  </si>
  <si>
    <t>Port.274 de 30/05/2011_Proc. 2003/333699</t>
  </si>
  <si>
    <t>IVANILDE RODRIGUES DA SILVA</t>
  </si>
  <si>
    <t>REDENÇÃO</t>
  </si>
  <si>
    <t>Mat.21.683 de 19/05/2015_Lv.2-AZ_Fl.088</t>
  </si>
  <si>
    <t>GLEBA SERRANA</t>
  </si>
  <si>
    <t>Port.0187 de 04/05/2015_Proc.2014/393333</t>
  </si>
  <si>
    <t>Mat.18.120 de 14/01/2013_Lv.2-AG_Fl.088</t>
  </si>
  <si>
    <t>GLEBA SERRA</t>
  </si>
  <si>
    <t>Port.01361 de 04/12/2012_Proc Adm 2012/468982</t>
  </si>
  <si>
    <t>RIO MARIA - OK</t>
  </si>
  <si>
    <t>SANTA MARIA DAS BARREIRAS -OK</t>
  </si>
  <si>
    <t>SANTA MARIA DAS BARREIRAS</t>
  </si>
  <si>
    <t>Mat.26.749 de 11/05/2010_Lv.2-CR</t>
  </si>
  <si>
    <t>GLEBA NOVA ESPERANÇA</t>
  </si>
  <si>
    <t>DOE.31.651 de 23/04/2010</t>
  </si>
  <si>
    <t>Port.0789 de 20/04/2010_Proc Adm 2009/129718</t>
  </si>
  <si>
    <t>Não possui numero da folha</t>
  </si>
  <si>
    <t xml:space="preserve">Mat.30.852 de 13/09/2016_Lv.2-DN_Fl.152 </t>
  </si>
  <si>
    <t>GLEBA NOVA ESPERANÇA 2</t>
  </si>
  <si>
    <t>DOE.33.189 de 11/08/2016</t>
  </si>
  <si>
    <t>Port.0507 de 02/08/2016_Proc.2016/169386</t>
  </si>
  <si>
    <t xml:space="preserve">Mat.30.853 de 13/09/2016_Lv.2-DN_Fl.153 </t>
  </si>
  <si>
    <t>GLEBA NOVA ESPERANÇA 3</t>
  </si>
  <si>
    <t>Port.0508 de 02/08/2016_Proc.2016/169386</t>
  </si>
  <si>
    <t>SANTANA DO ARAGUAIA-OK</t>
  </si>
  <si>
    <t>SAPUCAIA -OK</t>
  </si>
  <si>
    <t>TUCUMÃ -OK</t>
  </si>
  <si>
    <t>XINGUARA -OK</t>
  </si>
  <si>
    <t>ALENQUER -OK</t>
  </si>
  <si>
    <t>BAIXO AMAZONAS</t>
  </si>
  <si>
    <t>BELTERRA -OK</t>
  </si>
  <si>
    <t>CURUÁ -OK</t>
  </si>
  <si>
    <t>FARO - OK</t>
  </si>
  <si>
    <t>FARO</t>
  </si>
  <si>
    <t>Faro</t>
  </si>
  <si>
    <t>Mat.029 de 10/10/2003_Lv.2-A_Fl.029</t>
  </si>
  <si>
    <t>GLEBA NHAMUNDA</t>
  </si>
  <si>
    <t>DOE. 3.013 de 22/08/2003</t>
  </si>
  <si>
    <t>Port.732 de 19/08/2003_Proc Adm 2003/202931</t>
  </si>
  <si>
    <t xml:space="preserve">MONTE ALEGRE </t>
  </si>
  <si>
    <t>MONTE ALEGRE</t>
  </si>
  <si>
    <t>Monte Alegre</t>
  </si>
  <si>
    <t xml:space="preserve">Mat.5.404 de 25/03/2015 _Livro 2-X_Fl.186 </t>
  </si>
  <si>
    <t>SÍTIO SÃO FRANCISCO SÃO JOÃO</t>
  </si>
  <si>
    <t>DOE.32.794 DE 23/12/2014</t>
  </si>
  <si>
    <t>Portaria 0774 de 12/12/2014_Proc.Adm.2010/21464</t>
  </si>
  <si>
    <t>Francisco Bezerra da Silva</t>
  </si>
  <si>
    <t>ÓBIDOS -OK</t>
  </si>
  <si>
    <t>ORIXIMINÁ - OK</t>
  </si>
  <si>
    <t>Mat.1.538 de 10/10/2003</t>
  </si>
  <si>
    <t>GLEBA CUMARU</t>
  </si>
  <si>
    <t>DOE.3.013 de 22/08/2003</t>
  </si>
  <si>
    <t>Port.727 de 19/08/2003_Proc Adm 2003/202931</t>
  </si>
  <si>
    <t>Sem numero de folha e livro</t>
  </si>
  <si>
    <t>ORIXIMINÁ</t>
  </si>
  <si>
    <t>Mat.1.539 de 10/10/2003</t>
  </si>
  <si>
    <t>GLEBA MARAPI</t>
  </si>
  <si>
    <t>DOE.3.012 de 21/08/2003</t>
  </si>
  <si>
    <t>Port.728 de 19/08/2003_Proc Adm 2003/202931</t>
  </si>
  <si>
    <t>Mat.1.540 de 10/10/2003</t>
  </si>
  <si>
    <t>GLEBA SAPUCUA</t>
  </si>
  <si>
    <t>Port.729 de 19/08/2003_Proc Adm 2003/202931</t>
  </si>
  <si>
    <t>Mat.1.541 de 10/10/2003</t>
  </si>
  <si>
    <t>GLEBA CACHOEIRA PORTEIRA</t>
  </si>
  <si>
    <t>Port.730 de 19/08/2003_Proc Adm 2003/202931</t>
  </si>
  <si>
    <t>Mat.1.542 de 10/10/2003</t>
  </si>
  <si>
    <t>GLEBA MAPUERA</t>
  </si>
  <si>
    <t>Port.731 de 19/08/2003_Proc Adm 2003/202931</t>
  </si>
  <si>
    <t>PRAINHA - OK</t>
  </si>
  <si>
    <t>PRAINHA</t>
  </si>
  <si>
    <t>Prainha</t>
  </si>
  <si>
    <t>Mat.229 de 09/11/2009_Lv.02-A_Fl.229</t>
  </si>
  <si>
    <t>GLEBA VILA NOVA</t>
  </si>
  <si>
    <t>DOE.31.483 de 14/08/2009</t>
  </si>
  <si>
    <t>Port.583 de 12/08/2009_Proc Adm 2008/236423</t>
  </si>
  <si>
    <t xml:space="preserve"> Mat.260 de 28/03/2011_Lv.02-A_Fl.261</t>
  </si>
  <si>
    <t>GLEBA GUAJARA I</t>
  </si>
  <si>
    <t xml:space="preserve"> DOE.30.338 de 17/12/2004</t>
  </si>
  <si>
    <t xml:space="preserve"> Port.2502 de 15/12/2004_Proc Adm 2003/330491</t>
  </si>
  <si>
    <t>Esta matricula foi aberta, em razão da matricula anterior n°205, fls 076 do Livro 02,usado anteriormente para registro de imoveis, está totalmente em Branco, e que com a transferencia das matriculas para o livro próprio n° 02-A, autorizado pela Corregedoria da Comarca anterior, em 31/03/2006, foi bloqueada através da Portaria 126/2006.</t>
  </si>
  <si>
    <t xml:space="preserve"> </t>
  </si>
  <si>
    <t>117.728,2668</t>
  </si>
  <si>
    <t>Mat.511 de 13/09/2017_Lv.02-B_Fl.224</t>
  </si>
  <si>
    <t>GLEBA MARACÚ</t>
  </si>
  <si>
    <t>DOE.33.451 de 04/09/2017</t>
  </si>
  <si>
    <t>Port.801 de 01/09/2017_Proc Adm 2017/270313</t>
  </si>
  <si>
    <t>SANTARÉM - OK</t>
  </si>
  <si>
    <t>SANTARÉM</t>
  </si>
  <si>
    <t>142.032,4425</t>
  </si>
  <si>
    <t>Santarem</t>
  </si>
  <si>
    <t>Mat.29.196 de 27/05/2016 _Lv.2-BC_Fl.032 a 042</t>
  </si>
  <si>
    <t>GLEBA NOVA OLINDA - Área 02</t>
  </si>
  <si>
    <t>DOE.33102 de 06/04/2016</t>
  </si>
  <si>
    <t>Port. 0227 de 28/03/2016_Proc Adm1999/231086 apens. 2010/89599</t>
  </si>
  <si>
    <t>Mat. anterior 12.977, Lv.2, Fl. 01, AV. 27/05/2016_area total 178.195,5266ha_mun_Santarem_Juruti</t>
  </si>
  <si>
    <t>Mat.29.197 de 27/05/2016 _Lv.2-BC_Fl.043 a 045</t>
  </si>
  <si>
    <t>GLEBA NOVA OLINDA - Área 03</t>
  </si>
  <si>
    <t>Mat.12.976 de 03/04/2000_Lv.2_Fl.1</t>
  </si>
  <si>
    <t>GLEBA MAMURU II</t>
  </si>
  <si>
    <t xml:space="preserve"> DOE.29.117 de 28/12/1999</t>
  </si>
  <si>
    <t xml:space="preserve"> Port.784 de 17/12/1999_Proc Adm 231086/99</t>
  </si>
  <si>
    <t xml:space="preserve">Gleba inserta nos municipios de Santarem e Aveiro </t>
  </si>
  <si>
    <t>103.800,5564</t>
  </si>
  <si>
    <t>Santarém</t>
  </si>
  <si>
    <t>Mat.16.585 de 29/09/2006_Lv.2-D_Fl.066</t>
  </si>
  <si>
    <t xml:space="preserve">GLEBA NOVA OLINDA II </t>
  </si>
  <si>
    <t xml:space="preserve"> DOE.30.770 de 21/09/2006</t>
  </si>
  <si>
    <t xml:space="preserve"> Port.932 de 19/09/2006_Proc Adm 2006/311579</t>
  </si>
  <si>
    <t>TERRA SANTA - OK</t>
  </si>
  <si>
    <t>AVEIRO</t>
  </si>
  <si>
    <t>TAPAJOS</t>
  </si>
  <si>
    <t>Itaituba</t>
  </si>
  <si>
    <t>Mat.5.755 de 11/10/2006_Lv.2-O_Fl.187</t>
  </si>
  <si>
    <t>GLEBA NOVA OLINDA II</t>
  </si>
  <si>
    <t xml:space="preserve"> Port.0932 de 19/09/2006_Proc Adm 2006/311579</t>
  </si>
  <si>
    <t xml:space="preserve">Gleba inserta nos municipios de Santarem, Juruti e Aveiro </t>
  </si>
  <si>
    <t>Mat.4.931 de 10/05/2000_Lv.2-L_Fl.152</t>
  </si>
  <si>
    <t xml:space="preserve"> Port.784 de 28/04/2000_Proc Adm 231086/99</t>
  </si>
  <si>
    <t>ITAITUBA - OK</t>
  </si>
  <si>
    <t>JACAREACANGA -OK</t>
  </si>
  <si>
    <t>Mat.5007 de 05/04/2001_Lv.2-L_Fl.229</t>
  </si>
  <si>
    <t>GLEBA MARUPA II</t>
  </si>
  <si>
    <t>DOE.29.415 de 15/03/2001</t>
  </si>
  <si>
    <t>Port.530 de 14/03/2001_Proc Adm 2001/28014</t>
  </si>
  <si>
    <t>JACAREACANGA</t>
  </si>
  <si>
    <t>Mat.5008 de 05/04/2001_Lv.2-L_Fl.230</t>
  </si>
  <si>
    <t>GLEBA MARUPA III</t>
  </si>
  <si>
    <t>Mat.5.264 de 16/09/2002_Lv.2-M_Fl.186</t>
  </si>
  <si>
    <t>GLEBA SÃO BENEDITO  - PARTE II</t>
  </si>
  <si>
    <t>DOE.29.747 de 26/07/2002</t>
  </si>
  <si>
    <t xml:space="preserve">Gleba inserta nos municipios de Jacareacanga e Novo Progresso </t>
  </si>
  <si>
    <t>GLEBA SÃO BENEDITO</t>
  </si>
  <si>
    <t>DOE.29.675 de 12/04/2002</t>
  </si>
  <si>
    <t>Port.854 de 04/04/2002_Proc Adm 2002/83977</t>
  </si>
  <si>
    <t>Gleba inserta no municípios de Novo Progresso e Jacareacanga</t>
  </si>
  <si>
    <t>NOVO PROGRESSO - OK</t>
  </si>
  <si>
    <t>Novo Progresso</t>
  </si>
  <si>
    <t>Mat.5.124_Lv.2-M_Fl.046</t>
  </si>
  <si>
    <t>Av. 13-001; Protoc. 117 em 22/05/2002, A_Total: 336.800,0000 ha (Falta data da Matricula 5.124)</t>
  </si>
  <si>
    <t>NOVO PROGRESSO</t>
  </si>
  <si>
    <t>Mat.068 de 17/09/2002_Lv.2_Fl.1</t>
  </si>
  <si>
    <t>GLEBA SÃO BENEDITO II NOVO PROGRESSO</t>
  </si>
  <si>
    <t>RURÓPOLIS - OK</t>
  </si>
  <si>
    <t>TRAIRÃO -OK</t>
  </si>
  <si>
    <t>LIMOEIRO DO AJURÚ -OK</t>
  </si>
  <si>
    <t>TOCANTINS</t>
  </si>
  <si>
    <t>MOCAJUBA - OK</t>
  </si>
  <si>
    <t xml:space="preserve"> Mat.1.426 de 12/11/2008_Lv.2-B_Fl.125</t>
  </si>
  <si>
    <t>GLEBA DO 2º DISTRITO</t>
  </si>
  <si>
    <t xml:space="preserve"> DOE.31.290 de 05/11/2008</t>
  </si>
  <si>
    <t>Port.879 de 04/11/2008_Proc Adm 2008/426171</t>
  </si>
  <si>
    <t>MOCAJUBA</t>
  </si>
  <si>
    <t>Mocajuba</t>
  </si>
  <si>
    <t>Mat.1.438 de 02/06/2009_L.2-B_Fl.137</t>
  </si>
  <si>
    <t>GLEBA TAMBAI AÇÚ</t>
  </si>
  <si>
    <t>DOE.31.427 de 27/05/2009</t>
  </si>
  <si>
    <t>Port.0325 de 25/05/2009_Proc Adm 2008/328607</t>
  </si>
  <si>
    <t>Gleba inserta nos municipios de Baião e Mocajuba</t>
  </si>
  <si>
    <t>Mat.1.577 de 24/06/13_Lv.2-C_Fl.85</t>
  </si>
  <si>
    <t>Assoc. de Desenvolv. Sust. das Comunidades Quilombolas TERRA DA LIBERDADE</t>
  </si>
  <si>
    <t>DOE.01360 de 07/12/2012</t>
  </si>
  <si>
    <t>Port.01360 de 04/12/2012-Proc.2011/474889</t>
  </si>
  <si>
    <t>Mat.1.625 de 05/08/2014 e 23/06/2015_Lv.2-C_Fl.133</t>
  </si>
  <si>
    <t xml:space="preserve">GLEBA RIO CAIRARI </t>
  </si>
  <si>
    <t>DOE.32.681 de 10/07/2014</t>
  </si>
  <si>
    <t>Port.0355 de 02/07/2014_2012/78640</t>
  </si>
  <si>
    <t>Mat.1607 de 08/04/2014_Lv.2-C_Fl.114</t>
  </si>
  <si>
    <t>GLEBA BAZAR ALEGRE</t>
  </si>
  <si>
    <t>DOE.32.595 de 6/03/2014</t>
  </si>
  <si>
    <t>Port.090 de 25/02/2014-Proc.2012/57667</t>
  </si>
  <si>
    <t>AFUÁ -OK</t>
  </si>
  <si>
    <t>MARAJÓ</t>
  </si>
  <si>
    <t>ANAJÁS-OK</t>
  </si>
  <si>
    <t>BREVES-OK</t>
  </si>
  <si>
    <t>CACHOEIRA DO ARARI -OK</t>
  </si>
  <si>
    <t>MARAJO</t>
  </si>
  <si>
    <t>CHAVES -OK</t>
  </si>
  <si>
    <t>CURRALINHO -OK</t>
  </si>
  <si>
    <t>MELGAÇO -OK</t>
  </si>
  <si>
    <t>MUANÁ - OK</t>
  </si>
  <si>
    <t>PONTA DE PEDRAS -OK</t>
  </si>
  <si>
    <t>PORTEL - OK</t>
  </si>
  <si>
    <t>Breves</t>
  </si>
  <si>
    <t>Mat.562 de ##_Lv.2-C_Fl.10</t>
  </si>
  <si>
    <t>GLEBA JOANA PERES I</t>
  </si>
  <si>
    <t>DOE.23.646 de 18/11/1977</t>
  </si>
  <si>
    <t>Port.258 de 17/11/1977_Proc Adm 02926/77</t>
  </si>
  <si>
    <t>Falta a data da matricula</t>
  </si>
  <si>
    <t>PORTEL</t>
  </si>
  <si>
    <t>GLEBA JOANA PERES II</t>
  </si>
  <si>
    <t>DOE.24.111 de 03/10/1979</t>
  </si>
  <si>
    <t>Port.263 de 02/10/1979_Proc Adm 04728/79 e 2007/400052</t>
  </si>
  <si>
    <t>Portel</t>
  </si>
  <si>
    <t>Mat. 1.446 de 19/07/2012_Lv.2-D_Fl.213</t>
  </si>
  <si>
    <t>DOE.32.186 de 27/06/2012</t>
  </si>
  <si>
    <t>Port.0916 de 25/06/2012_Proc Adm.2012/179787</t>
  </si>
  <si>
    <t>Mat.1.447 de 19/07/2012_Lv.2-D_Fl.214</t>
  </si>
  <si>
    <t>"GLEBA ALTO CAMARAPÍ"</t>
  </si>
  <si>
    <t>Port.0917 de 25/06/2012_Proc.Adm.2012/179787</t>
  </si>
  <si>
    <t>GLEBA ACUTIPEREIRA</t>
  </si>
  <si>
    <t>Port.0918 de 25/06/2012_Proc Adm.2012/179787</t>
  </si>
  <si>
    <t>GLEBA ACANGATÁ</t>
  </si>
  <si>
    <t>Port.0919 de 25/06/2012_Proc Adm.2012/179787</t>
  </si>
  <si>
    <t>Mat.1.466 de 10/06/2013_Lv.2-D_Fl.233</t>
  </si>
  <si>
    <t>FAZENDA SANTO ANTONIO</t>
  </si>
  <si>
    <t>DOE.32.401de 21/05/2013</t>
  </si>
  <si>
    <t>Port.0322 de 17/05/2013_Proc Adm.2000/265347 apenso 2008/473538</t>
  </si>
  <si>
    <t>NELSON LEITE DA SILVA</t>
  </si>
  <si>
    <t>Mat.1.578 de 07/02/2018_Lv.2-E_Fl.192 e 193</t>
  </si>
  <si>
    <t>GLEBA VALE FÉRTIL</t>
  </si>
  <si>
    <t>DOE.33.506 de 28/11/2017</t>
  </si>
  <si>
    <t>Port.1246 de 27/11/2017_Proc Adm.2013/113445</t>
  </si>
  <si>
    <t>AGRO INDUSTRIAL DE MADEIRAS VALE FÉRTIL LTDA</t>
  </si>
  <si>
    <t>SALVATERRA -OK</t>
  </si>
  <si>
    <t>SANTA CRUZ DO ARARI -OK</t>
  </si>
  <si>
    <t>SÃO SEBASTIAO DA BOA VISTA -OK</t>
  </si>
  <si>
    <t>SOURE-OK</t>
  </si>
  <si>
    <t>CASTANHAL  - OK</t>
  </si>
  <si>
    <t>RIO GUAMÁ</t>
  </si>
  <si>
    <t>Castanhal</t>
  </si>
  <si>
    <t>Mat.14.717 de 26/02/2010 _Lv.2-BA_Fl.018</t>
  </si>
  <si>
    <t>DOE.31.607 de 18/02/2010</t>
  </si>
  <si>
    <t>Port.0326 de 11/02/2010_Proc Adm 1999/43285</t>
  </si>
  <si>
    <t>BENEDITO SILVA DE CARVALHO</t>
  </si>
  <si>
    <t>CASTANHAL</t>
  </si>
  <si>
    <t>Mat.15.342 de 14/10/2010 _Lv.2-BC_Fl.43</t>
  </si>
  <si>
    <t>DOE.31.740 de 27.08.2010</t>
  </si>
  <si>
    <t>Port.2147 de 25/08/2010_Proc Adm 2004/254266</t>
  </si>
  <si>
    <t>ITALO SERGIO LOPES CAMPOS</t>
  </si>
  <si>
    <t>Mat.18.298 de 18/11/2011_Lv.2-BI_Fl.299</t>
  </si>
  <si>
    <t>DOE.32.005 de 23/09/2011</t>
  </si>
  <si>
    <t xml:space="preserve"> Port.574 de 20/09/2011_Proc . 2008/338125</t>
  </si>
  <si>
    <t>RAIMUNDA MACIEL MENDES</t>
  </si>
  <si>
    <t>Mat.19.178 de 14/02/2012_Lv.2-BL_Fl.279</t>
  </si>
  <si>
    <t>Port.0757 de 06/12/2011_Proc Adm 2004/234124 apenso ao 2006/373207</t>
  </si>
  <si>
    <t>JULIO GERTRUDES AFONSO</t>
  </si>
  <si>
    <t>Mat.14.892 de 18/05/2010 _Lv.2-BA_Fl.193</t>
  </si>
  <si>
    <t>GLEBA JOSÉ DE ALENCAR I</t>
  </si>
  <si>
    <t>DOE.31.658 de 04/05/2010</t>
  </si>
  <si>
    <t>Port.0860 de 03/05/2010_Proc Adm 2009/246320</t>
  </si>
  <si>
    <t>Mat.13.488 de 04/04/2008_Lv.2-AT_Fl.289</t>
  </si>
  <si>
    <t>COMUNIDADE JADERLANDIA</t>
  </si>
  <si>
    <t>DOE. 31.014 de 26/09/2007</t>
  </si>
  <si>
    <t>Decreto nº 422 de 24/09/2007; Decreto nº 423 de 24/09/2007; Decreto nº 424de 24/09/2007.</t>
  </si>
  <si>
    <t>Mat.19.455 de 03/04/2012_Lv.2-BM_Fl.256</t>
  </si>
  <si>
    <t>GLEBA COMANDANTE FRANCISCO RODRIGUES DE ASSIS (CASTANHAL 1)</t>
  </si>
  <si>
    <t>DOE.32.120 de 20/03/2012</t>
  </si>
  <si>
    <t>Port.311 de 15/03/2012_Proc .2010/147863</t>
  </si>
  <si>
    <t>Mat.19.453 de 03/04/2012_Lv.2-BM_Fl.254</t>
  </si>
  <si>
    <t>GLEBA PROF. ARLINDA F. DE OLIVEIRA MARQUES (CASTANHAL 2)</t>
  </si>
  <si>
    <t>Port.312 de 15/03/2012_Proc 2010/147835</t>
  </si>
  <si>
    <t>Mat.19.456 de 03/04/2012_Lv.2-BM_Fl.257</t>
  </si>
  <si>
    <t>GLEBA CORONEL ANTONIO SOUZA LEAL (CASTANHAL 3)</t>
  </si>
  <si>
    <t>Port.317 de 15/03/2012_Proc .2010/147675</t>
  </si>
  <si>
    <t>Mat.19.454 de 03/04/2012_Lv.2-BM_Fl.255</t>
  </si>
  <si>
    <t>GLEBA PREFEITO MAXIMINO PORPINO DA SILVA (CASTANHAL 4)</t>
  </si>
  <si>
    <t>Port.313 de 15/03/2012_Proc .2010/128762</t>
  </si>
  <si>
    <t>Mat.19.452 de 03/04/2012_Lv.2-BM_Fl.253</t>
  </si>
  <si>
    <t>GLEBA CASTANHAL 5</t>
  </si>
  <si>
    <t>Port.314 de 15/03/2012_Proc .2010/128774</t>
  </si>
  <si>
    <t>Mat.19.458 de 03/04/2012_Lv.2-BM_Fl.259</t>
  </si>
  <si>
    <t>GLEBA CASTANHAL 6</t>
  </si>
  <si>
    <t>Port.315 de 15/03/2012_Proc .2010/128785</t>
  </si>
  <si>
    <t>Mat.19.457 de 03/04/2012_Lv.2-BM_Fl.258</t>
  </si>
  <si>
    <t>GLEBA CASTANHAL 7</t>
  </si>
  <si>
    <t>Port.316 de 15/03/2012_Proc .2010/128793</t>
  </si>
  <si>
    <t>COLARES - OK</t>
  </si>
  <si>
    <t>Vigia</t>
  </si>
  <si>
    <t>Mat.57975 de 23/11/2016_Lv.02-AA_Fl.035</t>
  </si>
  <si>
    <t>FAZENDA NITHEROY</t>
  </si>
  <si>
    <t>DOE.32.978 de 24/09/2015</t>
  </si>
  <si>
    <t>Port.0519 de 12/08/2015_2012/523377</t>
  </si>
  <si>
    <t>Myriam de Belém Mello Rocha</t>
  </si>
  <si>
    <t>CURUÇA - OK</t>
  </si>
  <si>
    <t>CURUÇA</t>
  </si>
  <si>
    <t>Curuçá</t>
  </si>
  <si>
    <t>Mat.708 de 24/06/2011_Lv.2-BD_Fl.108</t>
  </si>
  <si>
    <t>Port.110 de 22/02/2011_Proc Adm 1998/196394</t>
  </si>
  <si>
    <t>Mat.1368 de 10/02/2017_Lv.2-BG_Fl.169</t>
  </si>
  <si>
    <t>SÍTIO CABRAL</t>
  </si>
  <si>
    <t>DOE.33.256 de 23/11/2016</t>
  </si>
  <si>
    <t>Port.0634 de 11/10/2016_Adm.2008/25420</t>
  </si>
  <si>
    <t>Neuza Cabral da Costa  Monteiro</t>
  </si>
  <si>
    <t>INHANGAPI - OK</t>
  </si>
  <si>
    <t>INHANGAPI</t>
  </si>
  <si>
    <t>Mat.15.043 de 15/07/2010_Lv.2-BB_Fl.44</t>
  </si>
  <si>
    <t>GLEBA INHANGAPI A</t>
  </si>
  <si>
    <t>DOE.31.696 de 28/06/2010</t>
  </si>
  <si>
    <t>Port.01630 de 23/06/2010_Proc Adm 2010/38947</t>
  </si>
  <si>
    <t>Mat.15.044 de 15/07/2010_Lv.2-BB_Fl.45</t>
  </si>
  <si>
    <t>GLEBA INHANGAPI B</t>
  </si>
  <si>
    <t>Port.01631 de 23/06/2010_Proc Adm 2010/38947</t>
  </si>
  <si>
    <t>Mat.15.045 de 15/07/2010_Lv.2-BB_Fl.46</t>
  </si>
  <si>
    <t>GLEBA INHANGAPI C</t>
  </si>
  <si>
    <t>Port.1632 de 23/06/2010_Proc Adm 2010/38947</t>
  </si>
  <si>
    <t>Mat.20.761_L.2-BR_Fl.062_</t>
  </si>
  <si>
    <t>FAZENDA SANTA MARTA</t>
  </si>
  <si>
    <t xml:space="preserve"> DOE.32.255 de 04/10/2012</t>
  </si>
  <si>
    <t>Port.01215 de 01/10/2012_Proc Adm 2006/407468</t>
  </si>
  <si>
    <t>Matricula cancelada pois esta inserta na Gl.Inhangapi A</t>
  </si>
  <si>
    <t>MARAPANIM -OK</t>
  </si>
  <si>
    <t>MARAPANIM</t>
  </si>
  <si>
    <t>Mat.4.365 de 21/11/2013_Lv.2-Q_fl.92</t>
  </si>
  <si>
    <t>FAZENDA BEIJA FLOR III</t>
  </si>
  <si>
    <t>DOE.32.503 de 17/10/2013</t>
  </si>
  <si>
    <t>Port.0778 de 15/10/13_Proc.2011/458440</t>
  </si>
  <si>
    <t>Mat.4.364 de 21/11/2013_Lv.2-Q_Fl.91</t>
  </si>
  <si>
    <t>FAZZENDA BEIJA FLOR IV</t>
  </si>
  <si>
    <t>Port.0712 de 24/09/2013_Proc.2011/437530</t>
  </si>
  <si>
    <t xml:space="preserve">Victor Santos Logrado </t>
  </si>
  <si>
    <t>Mat.4.318 de 21/06/2012_Lv.2-Q_Fl.45</t>
  </si>
  <si>
    <t>GLEBA BOM JESUS "A"</t>
  </si>
  <si>
    <t>DOE.32.178 de 15/06/2012</t>
  </si>
  <si>
    <t>Port.0743 de 28/05/2012_Proc Adm 2009/109578</t>
  </si>
  <si>
    <t>Mat.4.386 de 27/08/2014_Lv.2-Q_Fl.113</t>
  </si>
  <si>
    <t>FURO COMPRIDO</t>
  </si>
  <si>
    <t>DOE.32.681 DE 10/07/2014</t>
  </si>
  <si>
    <t>Port.0288 de 09/06/2014-Proc.2006/274300</t>
  </si>
  <si>
    <t xml:space="preserve">Antonio do Vale Miranda </t>
  </si>
  <si>
    <t>Mat.4.456 de 24/02/2017_Lv.2-Q_Fl.186</t>
  </si>
  <si>
    <t>CHÁCARA DOS ANJOS</t>
  </si>
  <si>
    <t>DOE.33.304 de 31/01/2017</t>
  </si>
  <si>
    <t>Port. 080 de 30/01/2017-Proc.2011/249217</t>
  </si>
  <si>
    <t>CARLOS ERNANDES GOMES DOS ANJOS</t>
  </si>
  <si>
    <t>Mat.4.457 de 05/04/2017_Lv.2-Q_Fl.188</t>
  </si>
  <si>
    <t>SITIO SÃO FRANCISCO II</t>
  </si>
  <si>
    <t>DOE.33.332 de 14/03/2017</t>
  </si>
  <si>
    <t>Port. 195 de 13/03/2017-Proc.2013/452060</t>
  </si>
  <si>
    <t>SANTA MARIA DO PARÁ - OK</t>
  </si>
  <si>
    <t>SANTA MARIA DO PARÁ</t>
  </si>
  <si>
    <t>Sta.Maria do Pará</t>
  </si>
  <si>
    <t>Mat.719 de 16/02/12_Lv.2-C_Fl.119</t>
  </si>
  <si>
    <t>GLEBA SANTA MARIA DO PARÁ I</t>
  </si>
  <si>
    <t>DOE: 32.065 de 28/12/2011</t>
  </si>
  <si>
    <t>Port.0835 de 15/12/2011_Proc.2010/128809</t>
  </si>
  <si>
    <t>Mat.720 de 16/02/12_Lv.2-C_Fl.120</t>
  </si>
  <si>
    <t>GLEBA SANTA MARIA DO PARÁ II</t>
  </si>
  <si>
    <t>Port.0834 de 15/12/2011_Proc.2010/128805</t>
  </si>
  <si>
    <t>Mat.721 de 16/02/12_Lv.2-C_Fl.121</t>
  </si>
  <si>
    <t>GLEBA SANTA MARIA DO PARÁ III</t>
  </si>
  <si>
    <t>Port.0836 de 15/12/2011_Proc.2010/128802</t>
  </si>
  <si>
    <t>SANTO ANTONIO DO TAUÁ - OK</t>
  </si>
  <si>
    <t>Mat.5.589 de 22/05/2014_Lv. 02-X_Fl.076</t>
  </si>
  <si>
    <t>GLEBA BITUBA (Comum. Vila dos Remédios)</t>
  </si>
  <si>
    <t>DOE.32.543 de 16/12/2013</t>
  </si>
  <si>
    <t>Port.01104 de 12/12/2013_Proc.Adm.2008/29223</t>
  </si>
  <si>
    <t xml:space="preserve"> Parte da Gleba já georreferenciada</t>
  </si>
  <si>
    <t>SANTO ANTONIO DO TAUÁ</t>
  </si>
  <si>
    <t>Mat. 5.768 de  09/06/2015_Lv 2-Y_Fl 053</t>
  </si>
  <si>
    <t>GLEBA SANTO ESTEVÃO"</t>
  </si>
  <si>
    <t>Port.0182 de 29/04/2015_Proc.2015/23886</t>
  </si>
  <si>
    <t>Mat. 5.960 de 14/10/2016_Lv 2-AA_Fl 004</t>
  </si>
  <si>
    <t>GLEBA TAUÁ</t>
  </si>
  <si>
    <t>Port.0590 de 12/09/2016_Proc.2016/188589</t>
  </si>
  <si>
    <t>SÃO CAETANO DE ODIVELAS - OK</t>
  </si>
  <si>
    <t>Mat.4851 06/02/13_Lv.02-T_Fl.102</t>
  </si>
  <si>
    <t>FAZENDA TARUMÃ - PARTE B</t>
  </si>
  <si>
    <t>Port.01390 de 19/12/2012_Proc.2010/229984</t>
  </si>
  <si>
    <t>A fazenda Tarumã esta inserta nos municipios de São Caetano de Odivelas: 264,6165ha  e Vigia: 67,6455ha, com Área Total: 332,2621ha - (ANTONIO EUGÊNIO PACELLI MARTIN DE MELLO_x000D_)</t>
  </si>
  <si>
    <t>SÃO CAETANO DE ODIVELAS</t>
  </si>
  <si>
    <t>Mat.5769 09/06/2015_Lv.02-Y_Fl.054</t>
  </si>
  <si>
    <t>SÍTIO RESPLENDOR</t>
  </si>
  <si>
    <t>DOE.32.809 de 16/01/2015</t>
  </si>
  <si>
    <t>Port.023 de 15/01/2015_Proc.2010/50658</t>
  </si>
  <si>
    <t>Albertina Barata Lopes Soares</t>
  </si>
  <si>
    <t>07,5730</t>
  </si>
  <si>
    <t>Mat. 6064 de 15/09/2017_Lv. 02-AB_Fl_160</t>
  </si>
  <si>
    <t xml:space="preserve"> LOTE SANTO EXPEDITO</t>
  </si>
  <si>
    <t>Port.803 de 01/09/2017_Proc.1998/127906</t>
  </si>
  <si>
    <t>Prisco Bernardino Soares</t>
  </si>
  <si>
    <t>4.127,3566</t>
  </si>
  <si>
    <t>Mat.6084 de 16/11/2017_Lv.02-AB_Fl.201v</t>
  </si>
  <si>
    <t>GLEBA RIO BARRETO</t>
  </si>
  <si>
    <t>Port.1141 de 20/10/2017_Proc.2017/337002</t>
  </si>
  <si>
    <t>SÃO DOMINGOS DO CAPIM - OK</t>
  </si>
  <si>
    <t>Mat.3.784 de 25/07/2012_Lv.2-K_Fl.232</t>
  </si>
  <si>
    <t>GLEBA JUTAÍ</t>
  </si>
  <si>
    <t>DOE: 32.176 de 13/06/2012</t>
  </si>
  <si>
    <t>Port.0814 de 31/05/2012 _Proc.2012/13927</t>
  </si>
  <si>
    <t>Gleba inserta nos municipios de Bujaru e São Domingos do Capim sem porção para cada municipio</t>
  </si>
  <si>
    <t>SÃO JOÃO DA PONTA - OK</t>
  </si>
  <si>
    <t>Mat.3.624 de 14/12/2006_Lv.2-N_Fl.111v</t>
  </si>
  <si>
    <t>GLEBA I</t>
  </si>
  <si>
    <t>DOE.30.820 de 11/12/2006</t>
  </si>
  <si>
    <t>Port.1471 de 11/12/2006_Proc Adm 2006/415051</t>
  </si>
  <si>
    <t>SÃO JOÃO DA PONTA</t>
  </si>
  <si>
    <t>Mat.3.625 de 14/12/2006_Lv.2-N_Fl.112</t>
  </si>
  <si>
    <t>GLEBA II</t>
  </si>
  <si>
    <t>Mat.3.626 de 14/12/2006_Lv.2-N_Fl.112v</t>
  </si>
  <si>
    <t>GLEBA III</t>
  </si>
  <si>
    <t>Mat.3.627 de 14/12/2006_Lv.2-N_Fl.113</t>
  </si>
  <si>
    <t>GLEBA IV</t>
  </si>
  <si>
    <t>Mat.3.628 de 14/12/2006_Lv.2-N_Fl.113v</t>
  </si>
  <si>
    <t>GLEBA V</t>
  </si>
  <si>
    <t>Mat.3.629 de 14/12/2006_Lv.2-N_Fl.114</t>
  </si>
  <si>
    <t>GLEBA VI</t>
  </si>
  <si>
    <t>Mat. ## de ##_Lv.#_Fl.#_###</t>
  </si>
  <si>
    <t>GLEBA VII</t>
  </si>
  <si>
    <t>Port.1469 de 11/12/2006_Proc Adm 2006/415059</t>
  </si>
  <si>
    <t>Sem comarca, matricula, data de matricula, livro e folha</t>
  </si>
  <si>
    <t>Mat.3.622 de 14/12/2006_Lv.2-N_Fl.110v</t>
  </si>
  <si>
    <t>GLEBA VIII</t>
  </si>
  <si>
    <t>Port.1470 de 11/12/2006_Proc Adm 2006/415061</t>
  </si>
  <si>
    <t>Mat.3.630 de 29/12/2006_Lv.2-N_Fl.114v</t>
  </si>
  <si>
    <t>GLEBA IX</t>
  </si>
  <si>
    <t>DOE.30.833 de 29/12/2006</t>
  </si>
  <si>
    <t>Port.2665 de 28/12/2006_Proc Adm 2006/408795</t>
  </si>
  <si>
    <t>Mat.3.631 de 29/12/2006_Lv.2-N_Fl.115</t>
  </si>
  <si>
    <t>GLEBA X</t>
  </si>
  <si>
    <t>Mat.3.632 de 29/12/2006_Lv.2-N_Fl.115v</t>
  </si>
  <si>
    <t>GLEBA XI</t>
  </si>
  <si>
    <t>Mat.3.633 de 29/12/2006_Lv.2-N_Fl.116</t>
  </si>
  <si>
    <t>GLEBA XII</t>
  </si>
  <si>
    <t>Mat.3.634 de 29/12/2006_Lv.2-N_Fl.116v</t>
  </si>
  <si>
    <t>GLEBA XIII</t>
  </si>
  <si>
    <t>Mat.3.635 de 29/12/2006_Lv.2-N_Fl.117</t>
  </si>
  <si>
    <t>GLEBA XIV</t>
  </si>
  <si>
    <t>Mat.3.636 de 29/12/2006_Lv.2-N_Fl.117v</t>
  </si>
  <si>
    <t>GLEBA XV</t>
  </si>
  <si>
    <t>Mat.3.637 de 29/12/2006_Lv.2-N_Fl.118</t>
  </si>
  <si>
    <t>GLEBA XVII</t>
  </si>
  <si>
    <t>Mat.3.638 de 29/12/2006_Lv.2-N_Fl.118v</t>
  </si>
  <si>
    <t>GLEBA XVIII</t>
  </si>
  <si>
    <t>Mat.3.639 de 29/12/2006_Lv.2-N_Fl.119</t>
  </si>
  <si>
    <t>GLEBA XIX</t>
  </si>
  <si>
    <t>Mat.3.640 de 29/12/2006_Lv.2-N_Fl.119v</t>
  </si>
  <si>
    <t>GLEBA XX</t>
  </si>
  <si>
    <t>Mat.3.641 de 29/12/2006_Lv.2-N_Fl.120</t>
  </si>
  <si>
    <t>GLEBA XXI</t>
  </si>
  <si>
    <t>Mat.3.642 de 29/12/2006_Lv.2-N_Fl.120v</t>
  </si>
  <si>
    <t>GLEBA XXII</t>
  </si>
  <si>
    <t>Mat.3.643 de 29/12/2006_Lv.2-N_Fl.121</t>
  </si>
  <si>
    <t>GLEBA XXIII</t>
  </si>
  <si>
    <t>Mat.3.644 de 29/12/2006_Lv.2-N_Fl.121v</t>
  </si>
  <si>
    <t>GLEBA XXIV</t>
  </si>
  <si>
    <t>Mat.3.645 de 29/12/2006_Lv.2-N_Fl.122</t>
  </si>
  <si>
    <t>GLEBA XXV</t>
  </si>
  <si>
    <t>Mat.3.646 de 29/12/2006_Lv.2-N_Fl.122v</t>
  </si>
  <si>
    <t>GLEBA XXVI</t>
  </si>
  <si>
    <t>Mat.3.647 de 29/12/2006_Lv.2-N_Fl.123</t>
  </si>
  <si>
    <t>GLEBA XXVII</t>
  </si>
  <si>
    <t>Mat.3.648 de 29/12/2006_Lv.2-N_Fl.123v</t>
  </si>
  <si>
    <t>GLEBA XXVIII</t>
  </si>
  <si>
    <t>Mat.3.768 de 25/04/2007_Lv.2-N_Fl.191</t>
  </si>
  <si>
    <t>GLEBA XXIX</t>
  </si>
  <si>
    <t>Mat.3.769 de 25/04/2007_Lv.2-N_Fl.191v</t>
  </si>
  <si>
    <t>TERRA ALTA - OK</t>
  </si>
  <si>
    <t>TERRA ALTA</t>
  </si>
  <si>
    <t>Mat.1371 de 03/03/2017_Lv.2-BG_Fls.172</t>
  </si>
  <si>
    <t>SÍTIO MÁRIO LIMA</t>
  </si>
  <si>
    <t>DOE.33.275 de 21/12/2016</t>
  </si>
  <si>
    <t>Port. 0866 de 05/12/2016_Proc.1998/208453</t>
  </si>
  <si>
    <t>Mario Lima de Andrade</t>
  </si>
  <si>
    <t>VIGIA - OK</t>
  </si>
  <si>
    <t>67,6455</t>
  </si>
  <si>
    <t>Mat.4850 de 06/02/13_Lv.02-T_Fl.101</t>
  </si>
  <si>
    <t xml:space="preserve">FAZ.ENDA TARUMÃ - PARTE A </t>
  </si>
  <si>
    <t>DOE.32.327 DE 28/01/2013</t>
  </si>
  <si>
    <t>VIGIA</t>
  </si>
  <si>
    <t>Mat. 5588 de 22/05/2014_Lv.02-X_Fl.075</t>
  </si>
  <si>
    <t>SÍTIO GÊRE</t>
  </si>
  <si>
    <t>DOE 32.638 DE 09/05/2014</t>
  </si>
  <si>
    <t>Port.0236 de 07/05/2014_2011/498378</t>
  </si>
  <si>
    <t>Eder Mauro Cardoso Barra</t>
  </si>
  <si>
    <t>Mat.4866 de 06/03/13_Lv.02-T_Fl.126</t>
  </si>
  <si>
    <t>FAZENDA ROCHA</t>
  </si>
  <si>
    <t>Port.095 de 22/02/2013_Proc.2004/40273</t>
  </si>
  <si>
    <t>Paulo Marcelo Rocha Accioli</t>
  </si>
  <si>
    <t>Mat. 5.787 de 29/07/2015_Lv. 02-Y_Fl-075</t>
  </si>
  <si>
    <t>SÍTIO MARAVILHA</t>
  </si>
  <si>
    <t>DOE.32.418 de 17/06/2013</t>
  </si>
  <si>
    <t>Port.0380 de 12/06/2013-Proc.2009/415623</t>
  </si>
  <si>
    <t>SANTANA SANTOS RABELO</t>
  </si>
  <si>
    <t>Mat. 5867 de 01/03/2016_Lv. 02-Z_Fl-121</t>
  </si>
  <si>
    <t>FAZENDA SENZALA I</t>
  </si>
  <si>
    <t>DOE 33.046 de 11/01/2016</t>
  </si>
  <si>
    <t>Port.005 de 07/01/2016_Proc.2014/371154</t>
  </si>
  <si>
    <t>CESAR BENTES GOMES DA SILVA</t>
  </si>
  <si>
    <t>2.431,5096</t>
  </si>
  <si>
    <t>Mat. 6085 de 16/11/2017_Lv.02-AB_Fl.202v</t>
  </si>
  <si>
    <t>GLEBA GUAJARÁ MIRIM</t>
  </si>
  <si>
    <t>DOE 33.484 de 24/10/2017</t>
  </si>
  <si>
    <t>Port.1142 de 20/10/2017_Proc.2017/325271</t>
  </si>
  <si>
    <t>ANANINDEUA - OK</t>
  </si>
  <si>
    <t>METROPOLITANA</t>
  </si>
  <si>
    <t>Ananindeua</t>
  </si>
  <si>
    <t>Mat.16.136 de 28/04/2008_Lv.2_Fl.1</t>
  </si>
  <si>
    <t>COMUNIDADE JARDIM JADER BARBALHO- AREA 01</t>
  </si>
  <si>
    <t>DOE.## de ###</t>
  </si>
  <si>
    <t>ANANINDEUA</t>
  </si>
  <si>
    <t>Mat.16.152 de 29/04/2008_Lv.2_Fl.1</t>
  </si>
  <si>
    <t>COMUNIDADE JARDIM JADER BARBALHO- AREA 02</t>
  </si>
  <si>
    <t>Mat.56.680 de 14/06/2016_Lv.2_Fl.01 F</t>
  </si>
  <si>
    <t>Port.275 de 15/04/2016-Proc. Adm.2015/202546</t>
  </si>
  <si>
    <t>Maria das Graças Daibes de Sousa</t>
  </si>
  <si>
    <t>Mat.23.019 de 14/07/2010_Lv.2_Fl.1</t>
  </si>
  <si>
    <t>GRANJA ICUI GUAJARA</t>
  </si>
  <si>
    <t>Port.1056 de 21/05/2010_Proc Adm 2010/30623</t>
  </si>
  <si>
    <t>BELÉM - OK</t>
  </si>
  <si>
    <t>DOE.32.332 DE 04/02/2013</t>
  </si>
  <si>
    <t>Port.042 de 29/01/2013_Proc.2011/143364</t>
  </si>
  <si>
    <t>(JOÃO LAURO ARAÚJO TAVARES) - Solicitação de Anulação da Portaria de Arrecadação N°042 de 29/01/2013, publicada no DOE N° 32.332 de 04/02/2013, considerando o indeferimento do seu pedido, uma vez que a área requerida encontra-se indisponivel para alienação, posto que se sobrepoe a área destacada do patrimônio público. (Processo em andamento na CPAT para as devidas providencias)</t>
  </si>
  <si>
    <t>BELÉM</t>
  </si>
  <si>
    <t>Belém</t>
  </si>
  <si>
    <t>Mat.45.848 de 09/07/2009_Lv.2-EV_Fl.248</t>
  </si>
  <si>
    <t>PRATINHA II</t>
  </si>
  <si>
    <t>DOE.31.372 de 06/03/2009</t>
  </si>
  <si>
    <t>Port.109 de 04/03/2009_Proc Adm 2008/369015</t>
  </si>
  <si>
    <t>BENEVIDES - OK</t>
  </si>
  <si>
    <t>Benevides</t>
  </si>
  <si>
    <t>Mat.3.629 de 19/10/2012_Lv.2-M_Fl.001F</t>
  </si>
  <si>
    <t>SITIO SÃO MIGUEL</t>
  </si>
  <si>
    <t>DOE.32.254 de 03/10/2012</t>
  </si>
  <si>
    <t>Port.01197 de 27/09/2012_PROC. 2010/240874</t>
  </si>
  <si>
    <t>Ind. Amazonia Ind. E Com. De Agua Mineral LTDA</t>
  </si>
  <si>
    <t>BENEVIDES</t>
  </si>
  <si>
    <t>Mat.2.720 de 13/03/2012_Lv.2-J_Fl.001F</t>
  </si>
  <si>
    <t>DOE.32.107 de 01/03/2012</t>
  </si>
  <si>
    <t>Port.0262 de 16/02/2012 _Proc Adm .2006/305664</t>
  </si>
  <si>
    <t>Lucila Bruno dos Santos</t>
  </si>
  <si>
    <t>Mat.2.546 de 07/11/2011_Lv.2-I_Fl.001F</t>
  </si>
  <si>
    <t>DOE.32.018 de 14/10/2011</t>
  </si>
  <si>
    <t>Port.0600 de 26/09/2011_Proc Adm 2011_339264</t>
  </si>
  <si>
    <t>Cristovão Tenório Cintra</t>
  </si>
  <si>
    <t>Mat.6.037 de 20/02/14_Lv.2-U_Fl.001F</t>
  </si>
  <si>
    <t>DOE.32.568 de 23/01/2014</t>
  </si>
  <si>
    <t>Port.033 de 21/01/2014_Proc.2013/479299</t>
  </si>
  <si>
    <t>Luiz Alves de Azevedo</t>
  </si>
  <si>
    <t>Mat.6.234 de 03/042014_Lv.2-U_Fl.001F</t>
  </si>
  <si>
    <t>Port.034 de 21 /01/2014-Proc.2013/419733</t>
  </si>
  <si>
    <t>Maria do Espirito Santo Ferreira de Souza</t>
  </si>
  <si>
    <t>Mat.5.980 de 04/12/2013_Lv.2-T_Ficha 001F</t>
  </si>
  <si>
    <t>DOE.32.484 de 19/09/2013</t>
  </si>
  <si>
    <t>Port.0692 de 16/09/2013-Proc.2013/35985</t>
  </si>
  <si>
    <t>Rina Coehen Ferreira Pantoja</t>
  </si>
  <si>
    <t>Mat.3.626 de 16/10/2012_Lv.2-M_Fl.001F</t>
  </si>
  <si>
    <t>FAZENDA CANUTAMA</t>
  </si>
  <si>
    <t>DOE.32.240 de 13/09/2012</t>
  </si>
  <si>
    <t>Port.01136 de 11/092012_Proc.2010/171009</t>
  </si>
  <si>
    <t>Mat.3.909 de 28/05/13_Lv.2-N_Fl.001F</t>
  </si>
  <si>
    <t>SÍTIO SÃO MIGUEL</t>
  </si>
  <si>
    <t>DOE.32.351 de 07/03/2013</t>
  </si>
  <si>
    <t>Port.0133 de 06/03/2013_Proc .2012/186222</t>
  </si>
  <si>
    <t>Maria Raimunda Saraiva Martins</t>
  </si>
  <si>
    <t>Mat.3.910 de 28/05/13_Lv.2-N_Fl.001F</t>
  </si>
  <si>
    <t>CENTRO ESPÍRITA BENEFICIENTE UNIÃO DO VEGETAL</t>
  </si>
  <si>
    <t>DOE.32.391 de 07/05/2013</t>
  </si>
  <si>
    <t>Port.0264 de 25/04/2013_Proc.2003/157116</t>
  </si>
  <si>
    <t>Mat. 6.998 de 27/05/2015_Lv. 2-X_Fl. 01F</t>
  </si>
  <si>
    <t>SÍTIO LA PAZ</t>
  </si>
  <si>
    <t>Port.0153 de 13/04/2015_Proc.2010/25791</t>
  </si>
  <si>
    <t>Antonio Freire Araújo</t>
  </si>
  <si>
    <t>Mat. 7.087 de 18/08/2015_Lv.2-X_Fl.01F</t>
  </si>
  <si>
    <t>SÍTIO SANTO AMARO</t>
  </si>
  <si>
    <t>DOE.32.930 de 17/07/2015</t>
  </si>
  <si>
    <t>Port.0368 de 14/07/2015_Proc.2015/28666</t>
  </si>
  <si>
    <t>Manoel Dias da Conceição</t>
  </si>
  <si>
    <t>Mat.7.681 de 20/07/2016_Lv.2-Z_Fl.01F</t>
  </si>
  <si>
    <t>SÍTIO PICOTINHA</t>
  </si>
  <si>
    <t>DOE.33.116 de 28/04/2016</t>
  </si>
  <si>
    <t>Port.097 de 23/29/2016-Proc.1999/113393</t>
  </si>
  <si>
    <t>ANTONIO CARLOS PINHEIRO DA CUNHA</t>
  </si>
  <si>
    <t>Q</t>
  </si>
  <si>
    <t>12,6327</t>
  </si>
  <si>
    <t>Mat. 7.758 de 08/03/2017_Lv.2-Z_Fl.01F</t>
  </si>
  <si>
    <t>QUINTA DAS PALMEIRAS</t>
  </si>
  <si>
    <t>Port. 0869 de 05/12/2016_Proc.2014/566867</t>
  </si>
  <si>
    <t>Antonio Maria Zacarias da Cunha</t>
  </si>
  <si>
    <t>Mat.7.767 de 24/04/2017_Lv.2-Z_Fl.01F</t>
  </si>
  <si>
    <t>GLEBA COREINHA</t>
  </si>
  <si>
    <t>DOE.32.907 de 17/06/2015</t>
  </si>
  <si>
    <t>Port. 0296 de 29/05/2015_Proc.1999/62342</t>
  </si>
  <si>
    <t>FACULDADE DE CIÊNCIAS AGRÁRIAS DO PARÁ - FCAP</t>
  </si>
  <si>
    <t>Mat.7.808 de 18/08/2017_Lv.2-AA_Fl.01F</t>
  </si>
  <si>
    <t>SÍTIO VITÓRIA DA CONQUISTA</t>
  </si>
  <si>
    <t>Port. 527 de 26/06/2017_Proc.2006/399361</t>
  </si>
  <si>
    <t>José Rielino Ribeiro Leite</t>
  </si>
  <si>
    <t>Mat.7.761 de 03/04/2017_Lv.2-Z_Fl.01F</t>
  </si>
  <si>
    <t>SÍTIO BOM SOSSEGO</t>
  </si>
  <si>
    <t>Port. 193 de 13/03/2017_Proc.2014/493619</t>
  </si>
  <si>
    <t>Adalberto Mendes Lima</t>
  </si>
  <si>
    <t>Mat.7.787 de 21/06/2017_Lv.2-Z_Fl.01F</t>
  </si>
  <si>
    <t>DOE.33.338 de 22/03/2017</t>
  </si>
  <si>
    <t>Port. 219 de 21/03/2017_Proc.2016/238825</t>
  </si>
  <si>
    <t>Marcos Maciel Sarges</t>
  </si>
  <si>
    <t>MARITUBA - OK</t>
  </si>
  <si>
    <t>MARITUBA</t>
  </si>
  <si>
    <t>Mat. 11.763 de 15/06/2005_Lv. 02</t>
  </si>
  <si>
    <t>ÁREA PATRIMONIAL DO MUNICIPIO DE MARITUBA</t>
  </si>
  <si>
    <t xml:space="preserve">DOE. 29.200 de 26/04/2000 </t>
  </si>
  <si>
    <t>Port. 0497 de 19/08/2014_Proc. 1999/101306 apens.2005/60046 e 2005/70161</t>
  </si>
  <si>
    <t>DOE.32.810 de 19/01/2015</t>
  </si>
  <si>
    <t>Port.026 de 16/01/2015_Proc.2011/312285</t>
  </si>
  <si>
    <t>SANTA BÁRBARA - OK</t>
  </si>
  <si>
    <t>Mat.2.605 de 13/02/2012_Lv.2-I_Fl.001F</t>
  </si>
  <si>
    <t>Port.837 de 15/12/11_Proc Adm 2007/492049</t>
  </si>
  <si>
    <t>SANTA BÁRBARA</t>
  </si>
  <si>
    <t>Mat.2.547 de 07/11/2011_Lv.2-I_Fl.001F</t>
  </si>
  <si>
    <t>DOE.32.020 de 18/10/2011</t>
  </si>
  <si>
    <t>Port.625 de 04/10/2011_Proc Adm 2010/257477</t>
  </si>
  <si>
    <t>Inserta nos Municipios de Sta.izabel e Sta. Barbara-Sem porção para cada município (MAURO MONTEIRO DA FONSECA - Fazenda Santa Terezinha)</t>
  </si>
  <si>
    <t>Mat.2.156 de 23/08/2011_Lv.2-H_Fl.01F</t>
  </si>
  <si>
    <t>DOE.31.781 de 27/10/2010</t>
  </si>
  <si>
    <t>Port.02630 de 20/10/2010_Proc Adm 2010/4122</t>
  </si>
  <si>
    <t>Mat.2.135 de 24/09/2010_Lv.2-H_Fl.01F</t>
  </si>
  <si>
    <t>DOE.31.715 de 25/08/2010</t>
  </si>
  <si>
    <t>Port.01878 de 21/07/2010_Proc Adm 2010/30448</t>
  </si>
  <si>
    <t>ERRATA da PORTARIA nº 01878 de 21/07/2010, Publicação DOE nº 31.715 de 23/07/2010 - Para a publicação n° 148350 do DOE n° 31.738 de 25/08/2010</t>
  </si>
  <si>
    <t>Mat.3.703 de 21/12/2012_Lv.2-M_Fl. 001F</t>
  </si>
  <si>
    <t>SÍTIO SANTA BARBARA</t>
  </si>
  <si>
    <t>Port.01359 de 04/12/2012_Proc Adm 2011/236276</t>
  </si>
  <si>
    <t>MARCOS ANTONIO FERREIRA DAS NEVES</t>
  </si>
  <si>
    <t>Mat.3.853 de 04/04/2013_Lv.2-M_Fl. 001F</t>
  </si>
  <si>
    <t>LOTE CARMO NOVO</t>
  </si>
  <si>
    <t>DOE.32.350 de  06/03/2013</t>
  </si>
  <si>
    <t>Port. 038 de 28/01/2013_Proc.2011/225607</t>
  </si>
  <si>
    <t>ALAN DIAS CARVALHO</t>
  </si>
  <si>
    <t>Mat.3.894 de 25/04/2013_Lv.2-M_Fl. 001F</t>
  </si>
  <si>
    <t>CHACARA PARAISO DO NORTE</t>
  </si>
  <si>
    <t>DOE.32.362 de 22/03/2013</t>
  </si>
  <si>
    <t>Port.0188 de 15/03/2013_Proc.2011/161282</t>
  </si>
  <si>
    <t>PETTERSON ANDRÉ MACEDO ANDRADE</t>
  </si>
  <si>
    <t>Mat.3.852 de 04/04/2013_Lv.2-M_Fl.001F</t>
  </si>
  <si>
    <t>LOTE MARITUBA</t>
  </si>
  <si>
    <t>DOE.32.350 de 06/03/2013</t>
  </si>
  <si>
    <t>Port.039 de 28/01/2013_Proc.2011/225627</t>
  </si>
  <si>
    <t>LUCIA DIAS CARVALHO</t>
  </si>
  <si>
    <t>Mat.3.835 de 06/03/2013_Lv.2-M_Fl.001F</t>
  </si>
  <si>
    <t>DOE.32.335 de 07/02/2013</t>
  </si>
  <si>
    <t>Port.037 de 25/01/2013_Proc.2011/109000</t>
  </si>
  <si>
    <t>Área Total de 29,3461ha, sendo que a referida área esta inserta em 02 municipios sendo este, Santa Izabel do Pará com uma área correspondente a 23,8414ha, e Santa Barbara do Pará com área de 5,5047ha.(JEREMIAS LIMA ALMADA)</t>
  </si>
  <si>
    <t>Mat.6.328 de 06/08/2014_Lv.2-V_Fl.01F</t>
  </si>
  <si>
    <t>DOE.32.650 de 27/05/2014</t>
  </si>
  <si>
    <t>Port.0256 de 16/05/2014_Proc.2013/417463</t>
  </si>
  <si>
    <t>RUFINA DAMASCENO BARBOSA</t>
  </si>
  <si>
    <t>Mat.6.973 de 01/04/2015_Lv.2-X_Fl.01F</t>
  </si>
  <si>
    <t>GLEBA SANTA BARBARA  I</t>
  </si>
  <si>
    <t>Port.031 de 16/01/2015_Proc.2014/187212</t>
  </si>
  <si>
    <t>Mat. 6.987 de 19/05/2015_Lv. 2-X_Fl.01F</t>
  </si>
  <si>
    <t>DOE.32.811 de 20/01/2015</t>
  </si>
  <si>
    <t>Port.033 de 19/01/2015_Proc.2013/355150</t>
  </si>
  <si>
    <t>Maria do Socorro da Silva Nascimento</t>
  </si>
  <si>
    <t>Mat. 7.000 de 11/06/2015_Lv. 2-X_Fl.01F</t>
  </si>
  <si>
    <t>DOE.32.824 de 06/02/2015</t>
  </si>
  <si>
    <t>Port.068 de 04/02/2015_Proc.2013/385725</t>
  </si>
  <si>
    <t>Ignacio de Loyolla Reis Alves / ADVª Elizete Amador Alves</t>
  </si>
  <si>
    <t>Mat. 7.001 de 11/06/2015_Lv. 2-X_Fl.01F</t>
  </si>
  <si>
    <t>Port.069  de 04/02/2015_Proc.2013/385817</t>
  </si>
  <si>
    <t>José Anchieta Neves Costa / ADVª. Elizete Amador Alves</t>
  </si>
  <si>
    <t>Mat.6.972 de 10/04/2015_Lv.2-X_Fl.01F</t>
  </si>
  <si>
    <t>DOE.32.790 de 17/12/2014</t>
  </si>
  <si>
    <t>Port.0761 de 01/12/2014_Proc.2012/106662</t>
  </si>
  <si>
    <t>JOÃO OLIVEIRA MONTEIRO</t>
  </si>
  <si>
    <t>Mat.6.406 de 16/09/2014_Lv.2-V_Fl.01F</t>
  </si>
  <si>
    <t>DOE.32.685 de 16/07/2014</t>
  </si>
  <si>
    <t>Port.0368 de 10/07/2014  Proc.2011/366793</t>
  </si>
  <si>
    <t>BENEDITO MENDES DE SOUSA</t>
  </si>
  <si>
    <t>Mat.7.174 de 01/12/2015_Lv.2-X_Fl.01F</t>
  </si>
  <si>
    <t>GLEBA MAURÍCIA</t>
  </si>
  <si>
    <t>DOE.32.997 de 22/10/2015</t>
  </si>
  <si>
    <t>Port.0701 de 14/10/2015_Proc.2015/407241</t>
  </si>
  <si>
    <t>Mat.7.081 de 05/08/2015_Lv.2-X_Fl.01F</t>
  </si>
  <si>
    <t>DOE.32.906 de 16/06/2015</t>
  </si>
  <si>
    <t>Port.0279 de 12/06/2015_Proc.2014/284996</t>
  </si>
  <si>
    <t>Mat.7.088 de 18/08/2015_Lv.2-X_Fl.01F</t>
  </si>
  <si>
    <t>DOE.32.888 de 19/05/2015</t>
  </si>
  <si>
    <t>Port.0186 de 04/05/2015_Proc.2014/158219</t>
  </si>
  <si>
    <t>FLAVIANA COSTA CASTRO</t>
  </si>
  <si>
    <t>Mat. 7.765 de 24/04/2017_Lv.2-Z_Fl.01F</t>
  </si>
  <si>
    <t>SÍTIO DO CARMO</t>
  </si>
  <si>
    <t>DOE. 33.256 de 23/11/2016</t>
  </si>
  <si>
    <t>Port. 0632 de 11/10/2016_Proc.2006/222411</t>
  </si>
  <si>
    <t>TEREZA SILVA DA CONCEIÇÃO</t>
  </si>
  <si>
    <t>Mat.7.766 de 24/04/2017_Lv.2-Z_Fl.01F</t>
  </si>
  <si>
    <t>Port. 0633 de 11/10/2016_Proc.2003/133164</t>
  </si>
  <si>
    <t>CINVAL RIBEIRO DA SILVA</t>
  </si>
  <si>
    <t>55,5947</t>
  </si>
  <si>
    <t>Mat.7.809 de 28/08/2017_Lv.2-AA_Fl.01F</t>
  </si>
  <si>
    <t>SÍTIO PUÇANGA</t>
  </si>
  <si>
    <t>DOE. 33409 de 05/07/2017</t>
  </si>
  <si>
    <t>Port. 584 de 04/07/2017_Proc.2003/131700</t>
  </si>
  <si>
    <t>ALMEIDA DOS SANTOS SARÉ</t>
  </si>
  <si>
    <t>414,5209</t>
  </si>
  <si>
    <t>Mat.7.807 de 16/08/2017_Lv.2-AA_Fl.01F</t>
  </si>
  <si>
    <t>GLEBA IGARAPÉ CANDEUA</t>
  </si>
  <si>
    <t>DOE.33403 de 27/06/2017</t>
  </si>
  <si>
    <t>Port. 525 de 26/06/2017_Proc.2016/339762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</si>
  <si>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TABELA DO IBGE, TABELAS ELABORADAS PELA CMPF, CONSTANDO INFORMAÇÕES DE ÁREAS EXCLUIDAS FEDERAIS, MUNICIPAIS;ÁREAS DE CONSERVAÇÃO ESTADUAL, FEDERAL E MUNICIPAL;ÁREAS INDIGENAS.NÃO EXCLUIDAS ASSENTAMENTOS FEDERAIS E ÁREAS URBANAS.</t>
    </r>
  </si>
  <si>
    <t>Sildair Lebrego da Silva</t>
  </si>
  <si>
    <t>CREA 178Tapa</t>
  </si>
  <si>
    <t>Caete</t>
  </si>
  <si>
    <t>Capim</t>
  </si>
  <si>
    <t>Lago de tucurui</t>
  </si>
  <si>
    <t>Carajas</t>
  </si>
  <si>
    <t>Araguaia</t>
  </si>
  <si>
    <t>Baixo amazonas</t>
  </si>
  <si>
    <t>Tapajos</t>
  </si>
  <si>
    <t>Marajó</t>
  </si>
  <si>
    <t>Rio Guamá</t>
  </si>
  <si>
    <t>Metropolitana</t>
  </si>
  <si>
    <t>CACHOEIRA DO PIRIÁ</t>
  </si>
  <si>
    <t>QUATIPURU</t>
  </si>
  <si>
    <t>SANTAREM NOVO</t>
  </si>
  <si>
    <t>CONCORDIA DO PARA</t>
  </si>
  <si>
    <t>IRITUIA</t>
  </si>
  <si>
    <t>MAE DO RIO</t>
  </si>
  <si>
    <t>NOVA ESPERANÇA DO PIRIA</t>
  </si>
  <si>
    <t>JACUNDÁ</t>
  </si>
  <si>
    <t>NOVA IPIXUNA</t>
  </si>
  <si>
    <t>NOVO REPARTIMENTO</t>
  </si>
  <si>
    <t>TUCURUI</t>
  </si>
  <si>
    <t>ANAPU</t>
  </si>
  <si>
    <t>BRASIL NOVO</t>
  </si>
  <si>
    <t>MEDICILÂNDIA</t>
  </si>
  <si>
    <t>PACAJÁ</t>
  </si>
  <si>
    <t>PLACAS</t>
  </si>
  <si>
    <t>URUARÁ</t>
  </si>
  <si>
    <t>VITORIA DO XINGÚ</t>
  </si>
  <si>
    <t>BREJO GRANDE DO ARAGUAIA</t>
  </si>
  <si>
    <t>CANAÃ DOS CARAJÁS</t>
  </si>
  <si>
    <t>CURIONÓPOLIS</t>
  </si>
  <si>
    <t>PALESTINA DO PARA</t>
  </si>
  <si>
    <t>SÃO DOMINGOS DO ARAGUAIA</t>
  </si>
  <si>
    <t>SÃO GERALDO DO ARAGUAIA</t>
  </si>
  <si>
    <t>SÃO JOÃO DO ARAGUAIA</t>
  </si>
  <si>
    <t>AGUA AZUL DO NORTE</t>
  </si>
  <si>
    <t>BANNACH</t>
  </si>
  <si>
    <t>CUMARÚ DO NORTE</t>
  </si>
  <si>
    <t>FLORESTA DO ARAGUAIA</t>
  </si>
  <si>
    <t>OURILANDIA DO NORTE</t>
  </si>
  <si>
    <t>PAU DÀRCO</t>
  </si>
  <si>
    <t>RIO MARIA</t>
  </si>
  <si>
    <t>SANTANA DO ARAGUAIA</t>
  </si>
  <si>
    <t>SAPUCAIA</t>
  </si>
  <si>
    <t>TUCUMÃ</t>
  </si>
  <si>
    <t>XINGUARA</t>
  </si>
  <si>
    <t>ALENQUER</t>
  </si>
  <si>
    <t>BELTERRA</t>
  </si>
  <si>
    <t>CURUÁ</t>
  </si>
  <si>
    <t>ÓBIDOS</t>
  </si>
  <si>
    <t>TERRA SANTA</t>
  </si>
  <si>
    <t>ITAITUBA</t>
  </si>
  <si>
    <t>RURÓPOLIS</t>
  </si>
  <si>
    <t>TRAIRÃO</t>
  </si>
  <si>
    <t>LIMOEIRO DO AJURÚ</t>
  </si>
  <si>
    <t>AFUÁ</t>
  </si>
  <si>
    <t>ANAJÁS</t>
  </si>
  <si>
    <t>BREVES</t>
  </si>
  <si>
    <t>CACHOEIRA DO ARARI</t>
  </si>
  <si>
    <t>CHAVES</t>
  </si>
  <si>
    <t>CURRALINHO</t>
  </si>
  <si>
    <t>MELGAÇO</t>
  </si>
  <si>
    <t>MUANÁ</t>
  </si>
  <si>
    <t>PONTA DE PEDRAS</t>
  </si>
  <si>
    <t>SALVATERRA</t>
  </si>
  <si>
    <t>SANTA CRUZ DO ARARI</t>
  </si>
  <si>
    <t>SÃO SEBASTIAO DA BOA VISTA</t>
  </si>
  <si>
    <t>SOURE</t>
  </si>
  <si>
    <t>COLARES</t>
  </si>
  <si>
    <t>MAGALHAES BARATA</t>
  </si>
  <si>
    <t>MARACANÃ</t>
  </si>
  <si>
    <t>SÃO DOMINGOS DO CAPIM</t>
  </si>
  <si>
    <t>MUNICIPIOS</t>
  </si>
  <si>
    <t xml:space="preserve"> ÁREA DO MUNICÍPIO (ha)</t>
  </si>
  <si>
    <t>Soma de ÁREA ARRECADADA ESTADUAL TT (ha)</t>
  </si>
  <si>
    <t>Total Geral</t>
  </si>
  <si>
    <t>Rótulos de Linha</t>
  </si>
  <si>
    <t>Contagem de SITUAÇÃO DO GEORREFERENCIAMENTO</t>
  </si>
  <si>
    <t>MATRÍCULAS E COMARCAS</t>
  </si>
  <si>
    <t>Mat.3.835 de 06/03/2013_Lv.2-M_Ficha 001F_Benevides</t>
  </si>
  <si>
    <t>Jeremias Lima Almada</t>
  </si>
  <si>
    <t>OK_ Total 29,3461_Sta.Izabel 23,8414ha</t>
  </si>
  <si>
    <t>Mat.491_L.2E_Fl.91 de 21/05/2012_Augusto Correa</t>
  </si>
  <si>
    <t>Sítio Santo Antonio</t>
  </si>
  <si>
    <t>Mat.0085_Lv.02_Fl.085 de 06/03/13-Bonito</t>
  </si>
  <si>
    <t>Sítio São José</t>
  </si>
  <si>
    <t>DOE.32.343 de 06/03/2013</t>
  </si>
  <si>
    <t>Mat.3.852 de 04/04/2013_Lv.2-M_Ficha001F_Benevides</t>
  </si>
  <si>
    <t>LoTE MARITUBA</t>
  </si>
  <si>
    <t>DOE.32,350 de 06/03/2013</t>
  </si>
  <si>
    <t>Port.039 de 28/01/2013_proc.2011/225627</t>
  </si>
  <si>
    <t>OK</t>
  </si>
  <si>
    <t>Mat.3.894 de 25/04/2013_Lv.2-M_Ficha 001F_Benevides</t>
  </si>
  <si>
    <t>Chacara Paraiso do Norte</t>
  </si>
  <si>
    <t>OK_ Petterson André Macedo Andrade</t>
  </si>
  <si>
    <t>Mat.12.389Lv.2-AO_Fl.104 de 20/08/13-Bragança</t>
  </si>
  <si>
    <t>Faz.Vale do Caeté III</t>
  </si>
  <si>
    <t>DOE. 32.418 DE 17/06/2013</t>
  </si>
  <si>
    <t>Port. 0365 de 17/06/2013_Proc.2010/94900</t>
  </si>
  <si>
    <t>parte em Santa Luzia</t>
  </si>
  <si>
    <t>Mat.3.853 de 04/04/2013_Lv.2-M_Ficha 001F-Benevides</t>
  </si>
  <si>
    <t>DOE.32.350 DE 06/03/2013</t>
  </si>
  <si>
    <t>Port. 038 de 28/01/2013-Proc.2011/225607</t>
  </si>
  <si>
    <t>Mat.2.135 de 24/09/2010_L.2-H_Fl.01F_ Benevides</t>
  </si>
  <si>
    <t>Sem denominação</t>
  </si>
  <si>
    <t>DOE.01.788 de 05/08/2010</t>
  </si>
  <si>
    <t>Port.1870 de 21/07/2010_Proc Adm 2010/30448</t>
  </si>
  <si>
    <t>Mat.2.547 de 07/11/2011_L.2-I_Fl.001F_ Sta Barbara</t>
  </si>
  <si>
    <t>S/Denominação</t>
  </si>
  <si>
    <t>DOE.## de 28/12/2011</t>
  </si>
  <si>
    <t>sem o numero do DOE</t>
  </si>
  <si>
    <t>Mat.3.002_L.2AE_Fl.208 de 23/02/2011_Nova Timboteua</t>
  </si>
  <si>
    <t>Nossa Senhora do Livramento</t>
  </si>
  <si>
    <t>Mat.2.605 de 13/02/2012_L.2-I_Fl.001F_ Benevides</t>
  </si>
  <si>
    <t>Mat.2.315_L.2D_Fl.77 de 28/03/2012</t>
  </si>
  <si>
    <t>S/ Denominação</t>
  </si>
  <si>
    <t>Port.174 de 01/02/2012</t>
  </si>
  <si>
    <t>Falta o n° do processo administrativo</t>
  </si>
  <si>
    <t>Mat.3.910 de 28/05/13_Lv.2-N_Fl.001F_Benevides</t>
  </si>
  <si>
    <t>Centro espírita benf. e União do Vegetal</t>
  </si>
  <si>
    <t>Mat.6.727_L.2-R_Fl.282 de 02/04/2013</t>
  </si>
  <si>
    <t>Park Itapeua</t>
  </si>
  <si>
    <t>Port.0131 de 07/03/2013_Proc.2011/202499</t>
  </si>
  <si>
    <t>OK_Sergio Faciola de Souza Mendonça</t>
  </si>
  <si>
    <t>Pousada Paraíso</t>
  </si>
  <si>
    <t>32.720 de 04/09/2014</t>
  </si>
  <si>
    <t>PORT. 0.528 DE 28/08/2014 PROC. 2010/36716</t>
  </si>
  <si>
    <t>Mat.6421_L.2Q_Fl.277 de 07/03/2011</t>
  </si>
  <si>
    <t xml:space="preserve">DOE.32.065 </t>
  </si>
  <si>
    <t>Port.833 de 15/12/2011</t>
  </si>
  <si>
    <t>Falta o n° do processo administrativo e a data do DOE</t>
  </si>
  <si>
    <t>Mat.3.626 de 16/10/2012_L.2-M_Fl.001F_ Benevides</t>
  </si>
  <si>
    <t>Port.1136 de 11/092012_Proc .2010/171009</t>
  </si>
  <si>
    <t>Maria Elisa Sampaio Costa Salles</t>
  </si>
  <si>
    <t>Mat.## de 23/08/2011_L.2-H_Fl.#_ Benevides</t>
  </si>
  <si>
    <t>Port.2630 de 20/10/2010_Proc Adm 2010/4122</t>
  </si>
  <si>
    <t>sem o numero de matricula e numero da folha</t>
  </si>
  <si>
    <t>Mat.2.546 de 07/11/2011_L.2-I_Fl.001F_ Benevides</t>
  </si>
  <si>
    <t>Port.600 de 26/09/2011_Proc Adm ###</t>
  </si>
  <si>
    <t>sem numero do Doe, data do DOE e Proc Adm</t>
  </si>
  <si>
    <t>Mat.2.720 de 13/03/2012_L.2-J_Fl.001F_ Benevides</t>
  </si>
  <si>
    <t>Port.262 de 16/02/2012 _Proc Adm .2006/305664</t>
  </si>
  <si>
    <t>Mat.3.629 de 19/10/2012_L.2-M_Fl.001F_ Benevides</t>
  </si>
  <si>
    <t>Port.1197 de 27/09/2012_PROC. 2010/240874</t>
  </si>
  <si>
    <t>Mat.45.848 de 09/07/2009_L.2-EV_Fl.248_Belém</t>
  </si>
  <si>
    <t>S/DENOMINAÇÃO</t>
  </si>
  <si>
    <t>Sítio Maravilha</t>
  </si>
  <si>
    <t>Mat.4866 de 06/03/13_Lv.02-T_Fl.126_Vigia</t>
  </si>
  <si>
    <t>FAZ. ROCHA</t>
  </si>
  <si>
    <t>Port.0236 de 07/05/2014_2011/498378.</t>
  </si>
  <si>
    <t>Mat485 de 06/02/13_Lv.02-T_Fl.101_Vigia</t>
  </si>
  <si>
    <t>FAZ. TARUMÃ</t>
  </si>
  <si>
    <t>A faz. Tarumã esta inserta tambem no munic. De São Caetano de Odivelas</t>
  </si>
  <si>
    <t>Mat.3.768 de 25/04/2007_L.2-N_Fl.191_Vigia</t>
  </si>
  <si>
    <t>CAETE</t>
  </si>
  <si>
    <t>Port.1090 de 22/08/2012_Proc Adm.2012/235732</t>
  </si>
  <si>
    <t>Mat.3.648 de 29/12/2006_L.2-N_Fl.123v_Vigia</t>
  </si>
  <si>
    <t>Mat.3.647 de 29/12/2006_L.2-N_Fl.123_Vigia</t>
  </si>
  <si>
    <t>Mat.3.646 de 29/12/2006_L.2-N_Fl.122v_Vigia</t>
  </si>
  <si>
    <t>Mat.3.646 de 29/12/2006_L.2-N_Fl.121v_Vigia</t>
  </si>
  <si>
    <t>Mat.3.644 de 29/12/2006_L.2-N_Fl.121_Vigia</t>
  </si>
  <si>
    <t>Mat.3.643 de 29/12/2006_L.2-N_Fl.121v_Vigia</t>
  </si>
  <si>
    <t>Mat. 4204_L2M_Fl.52 de 13/03/2013</t>
  </si>
  <si>
    <t>PORT.01402 DE 27 DE 12/2012_PROC.1998/92882</t>
  </si>
  <si>
    <t>Mat. 5377_L2Q_Fl.25 de 09/09/2013</t>
  </si>
  <si>
    <t>DOE.32.445 de 07/08/2013</t>
  </si>
  <si>
    <t>Port. 0534 de 27/12/2012-07/08/2013</t>
  </si>
  <si>
    <t>Mat.5.429_Lv.2Q_Folha 077-São domingos do Capim</t>
  </si>
  <si>
    <t xml:space="preserve">  </t>
  </si>
  <si>
    <t>Mat.3.642 de 29/12/2006_L.2-N_Fl.120_Vigia</t>
  </si>
  <si>
    <t>Mat.3.641 de 29/12/2006_L.2-N_Fl.120v_Vigia</t>
  </si>
  <si>
    <t>Mat.3.640 de 29/12/2006_L.2-N_Fl.119_Vigia</t>
  </si>
  <si>
    <t>Mat.3.639 de 29/12/2006_L.2-N_Fl.119v_Vigia</t>
  </si>
  <si>
    <t>Mat.3.638 de 29/12/2006_L.2-N_Fl.118_Vigia</t>
  </si>
  <si>
    <t>Mat.3.637 de 29/12/2006_L.2-N_Fl.118_Vigia</t>
  </si>
  <si>
    <t>Mat.3.637 de 29/12/2006_L.2-N_Fl.118v_Vigia</t>
  </si>
  <si>
    <t>"GLEBA XVI</t>
  </si>
  <si>
    <t>Mat.4.324_L-2O_Fl.124 de 19/03/2013_Tomé-Açu</t>
  </si>
  <si>
    <t>S/Denominação_Faz.Santana III-Laura</t>
  </si>
  <si>
    <t>DOE.32.343 de 25/03/2013</t>
  </si>
  <si>
    <t>Mat.3.636 de 29/12/2006_L.2-N_Fl.117v_Vigia</t>
  </si>
  <si>
    <t>Mat.4.222_L-2O_Fl.22 de 29/06/2011_Tomé-Açu</t>
  </si>
  <si>
    <t>S/Denominação_Lina Pereira de Oliveira</t>
  </si>
  <si>
    <t>DOE.31.897 de 06/09/2011</t>
  </si>
  <si>
    <t>Mat.4781_Lv.2Q_Fl.181 de 07/10/2013-Tomé Açú</t>
  </si>
  <si>
    <t>Sitio Sawada</t>
  </si>
  <si>
    <t>Gleba Papurá B</t>
  </si>
  <si>
    <t>Port.0691 de 19/09/2013-Proc.2013/285199</t>
  </si>
  <si>
    <t>Mat.3.635 de 29/12/2006_L.2-N_Fl.117_Vigia</t>
  </si>
  <si>
    <t>Mat.3.634 de 29/12/2006_L.2-N_Fl.116v_Vigia</t>
  </si>
  <si>
    <t>Mat.3.633 de 29/12/2006_L.2-N_Fl.116_Vigia</t>
  </si>
  <si>
    <t>Mat.3.632 de 29/12/2006_L.2-N_Fl.115v_Vigia</t>
  </si>
  <si>
    <t>Mat.3.631 de 29/12/2006_L.2-N_Fl.115_Vigia</t>
  </si>
  <si>
    <t>Mat.3.630 de 29/12/2006_L.2-N_Fl.114v_Vigia</t>
  </si>
  <si>
    <t>Mat.13.384_L.2AV_Fl.152 24/10/2012 Paragominas</t>
  </si>
  <si>
    <t>Fazenda Calandrini</t>
  </si>
  <si>
    <t>Port.1225 de 02/10/2012</t>
  </si>
  <si>
    <t>Mat.3.622 de 14/12/2006_L.2-N_Fl.110v_Vigia</t>
  </si>
  <si>
    <t>Mat. ## de ##_L.#_Fl.#_###</t>
  </si>
  <si>
    <t>Mat.3.629 de 14/12/2006_L.2-N_Fl.114_Vigia</t>
  </si>
  <si>
    <t>Mat.3.626 de 14/12/2006_L.2-N_Fl.112v_Vigia</t>
  </si>
  <si>
    <t>Mat.3.625 de 14/12/2006_L.2-N_Fl.112_Vigia</t>
  </si>
  <si>
    <t>Mat.3.624 de 14/12/2006_L.2-N_Fl.111v_Vigia</t>
  </si>
  <si>
    <t>Mat.4.204 de 13/03/2013 L_2-M Fl.052 São Domingos do Capim</t>
  </si>
  <si>
    <t>Faz_Triângulo Mineiro</t>
  </si>
  <si>
    <t>DOE- 32.327 de 28/01/2013</t>
  </si>
  <si>
    <t>Port.01402 de 27/12/2012  Proc1998/92882</t>
  </si>
  <si>
    <t>Mat.3.784 de 25/07/2012_L.2-K_Fl.232_São Domingos do Capim</t>
  </si>
  <si>
    <t>Gleba Jutai</t>
  </si>
  <si>
    <t>_DOE-32.176 de 13/06/2012</t>
  </si>
  <si>
    <t>Port.814 de 31/05/2012 _Proc.2012/13927</t>
  </si>
  <si>
    <t>Gleba inserta nos municipios de Bujaru e São Domingos do Capim sem porção para cada municipio e sem numero de folha</t>
  </si>
  <si>
    <t>Mat.4850_Lv.02T_Fl.102_06/02/13_Vigia</t>
  </si>
  <si>
    <t>FAZENDA TARUMÃ</t>
  </si>
  <si>
    <t xml:space="preserve">C    </t>
  </si>
  <si>
    <t>Mat.5.599_RG 02-X_Fl.076_22/05/2014-Vigia</t>
  </si>
  <si>
    <t>Gleba Bituba</t>
  </si>
  <si>
    <t>Port.01104 de 12/12/2013_Proc.</t>
  </si>
  <si>
    <t>OK. Parte da Gleba já georreferenciada</t>
  </si>
  <si>
    <t>Mat.4.386 de 27/08/2014_Lv.2-Q_Fl.113-Marapanim</t>
  </si>
  <si>
    <t>Mat.4.318 de 21/06/2012_L.2-Q_Fl.45_Marapanim</t>
  </si>
  <si>
    <t>Port.743 de 28/05/2012_Proc Adm 2009/109578</t>
  </si>
  <si>
    <t>Mat.4.365 de 22/11/2013_Lv.2Q_fl.92-Marapanim</t>
  </si>
  <si>
    <t>FAZ.BEIJA FLOR III</t>
  </si>
  <si>
    <t>POT.0778 DE 15/10/13-Proc.2011/458440</t>
  </si>
  <si>
    <t>Mat.4.364 de 21/11/2013_L.2Q_Fl.91_Marapapanim</t>
  </si>
  <si>
    <t>FAZ.BEIJA FLOR IV</t>
  </si>
  <si>
    <t>Faz Beija Flor III</t>
  </si>
  <si>
    <t>Port.778 de 15/10/2013_Proc.2011/458440</t>
  </si>
  <si>
    <t>Mat.4.350 de 22/07/13_L.2-Q_Fl.77_Marapanim</t>
  </si>
  <si>
    <t>SÍTIO SÃO MANOEL</t>
  </si>
  <si>
    <t>Port.01387 de 19/12/2012-Proc.2002/315674</t>
  </si>
  <si>
    <t>Mat.708 de 24/06/2011_L.2-BD_Fl.108_Curuçá</t>
  </si>
  <si>
    <t>Mat.19.178 de 14/02/2012_L.2-BL_Fl.279_Castanhal</t>
  </si>
  <si>
    <t>DOE.32.065 de ##</t>
  </si>
  <si>
    <t>Port.757 de 06/12/2011_Proc Adm ##</t>
  </si>
  <si>
    <t>Sem data do DOE e Proc Adm</t>
  </si>
  <si>
    <t>Mat.18.298 de ##_L.2-BI_Fl.299_Castanhal</t>
  </si>
  <si>
    <t xml:space="preserve"> Port.574 de 20/09/2011_Proc .</t>
  </si>
  <si>
    <t xml:space="preserve"> sem data da matricula e processo Adm</t>
  </si>
  <si>
    <t>Mat.13.488 de 04/04/2008_L.2-AT_Fl.289(R-1)_Castanhal</t>
  </si>
  <si>
    <t>DOE. ## de ##</t>
  </si>
  <si>
    <t>Port.## de ##_Proc Adm ##</t>
  </si>
  <si>
    <t>sem DOE data do DOE, sem portaria e processo adm</t>
  </si>
  <si>
    <t>Mat.15.342 de 14/10/2010 _L.2-BC_Fl.43_Castanhal</t>
  </si>
  <si>
    <t>Mat.825_L.2-C_Fl.1 de 25/02/2007_Bom Jesus do Tocantins</t>
  </si>
  <si>
    <t>Fazenda Bacabal Grande</t>
  </si>
  <si>
    <t>Área Retificada pela portaria 0.0513 de 22/08/2014, DOE. 32712. De 26/08/2014.</t>
  </si>
  <si>
    <t>Mat.14.892 de 18/05/2010 _L.2-BA_Fl.193_Castanhal</t>
  </si>
  <si>
    <t>Port.860 de 03/05/2010_Proc Adm 2009/246320</t>
  </si>
  <si>
    <t>errata quanto área DOE.32.377 de 16/04/13</t>
  </si>
  <si>
    <t>Mat.14.717 de v26/02/2010 _L.2-BA_Fl.18_Castanhal</t>
  </si>
  <si>
    <t>Port.326 de 11/02/2010_Proc Adm 1999/43285</t>
  </si>
  <si>
    <t>Mat.1.466 de 10/06/2013_Lv.2-D_fl.233-Portel</t>
  </si>
  <si>
    <t>FaZENDA SANTO ANTONIO</t>
  </si>
  <si>
    <t>Port.0322de 17/05/2013_Proc Adm.2000/265347,ap.2008/473538</t>
  </si>
  <si>
    <t>Mat.1.081_Lv.2-D_Fl.291 de 27/11/13</t>
  </si>
  <si>
    <t>Gleba Gravata I</t>
  </si>
  <si>
    <t>Portaria 0996 de 19/11/13: revogação da Portaria 01530 de 11/12/06</t>
  </si>
  <si>
    <t>Mat.1.082_Lv.2-D_Fl.292 de 27/11/13</t>
  </si>
  <si>
    <t>Gleba Gravata II</t>
  </si>
  <si>
    <t>Mat.1.083_Lv.2-D_Fl.294 de27/11/13</t>
  </si>
  <si>
    <t>Gleba Gravata III</t>
  </si>
  <si>
    <t xml:space="preserve"> Mat.65_L.2-A_Fl.105 de 29/06/2010_ Eldoarado</t>
  </si>
  <si>
    <t>Gleba Peruano I</t>
  </si>
  <si>
    <t>Área Retificada pela portaria 0.478 de14/08/2014, DOE. 32707. De 18/08/2014.</t>
  </si>
  <si>
    <t>Mat.66_L.2-A_Fl.106 de 29/06/2010_ Eldorado</t>
  </si>
  <si>
    <t>Gleba Peruano II</t>
  </si>
  <si>
    <t>Área Retificada pela portaria 0.479 de14/08/2014, DOE. 32707. De 18/08/2014.</t>
  </si>
  <si>
    <t>Gleba Bazar Alegre</t>
  </si>
  <si>
    <t>Mat.1.577 de 24/06/13_Lv.2-C_Fl.85-Mocajuba</t>
  </si>
  <si>
    <t>Gleba Terra da Liberdade</t>
  </si>
  <si>
    <t>Mat.1658 de 26/09/2006_L.2-D_Fl.66_Santarem</t>
  </si>
  <si>
    <t>Gleba inserta nos municipios de Santarem, Juruti e Aveiro sem porção para cada municipio</t>
  </si>
  <si>
    <t xml:space="preserve"> Mat.12977 de 03/04/2000_L.2_Fl.1_Santarem</t>
  </si>
  <si>
    <t>GLEBA NOVA OLINDA</t>
  </si>
  <si>
    <t xml:space="preserve"> Port.798 de 22/12/1999_Proc Adm 231086/99</t>
  </si>
  <si>
    <t>Gleba inserta nos municipios de Santarem e Juruti sem porção para cada municipio</t>
  </si>
  <si>
    <t>Mat.18.481-Lv.2-AI-Fl.050 de 25/05/2013-Redenção</t>
  </si>
  <si>
    <t>Port.0153 de 12/03/2013-Proc.2010/275242</t>
  </si>
  <si>
    <t>Esta área abrange tambem São Felix do Xingú_A.Total _941,7048</t>
  </si>
  <si>
    <t>Mat. 27.944_L2-CY_Fl152 de 10/04/2013</t>
  </si>
  <si>
    <t>Fazenda Buriti</t>
  </si>
  <si>
    <t>Port.092 de 25/02/2013_Proc Adm xxxxxxxxxx</t>
  </si>
  <si>
    <t>Dados de Nelson Ramos da Silva / FALTA DOE</t>
  </si>
  <si>
    <t>Mat.27.809_L.2-CY_Fl.016 de 26/12/2012_ Conceição do Araguaia</t>
  </si>
  <si>
    <t>sem numero de matricula, folha e livro</t>
  </si>
  <si>
    <t>Mat.27.808 _L-2-CY_Fl.015 de 26/12/2012_ Conceição do Araguaia</t>
  </si>
  <si>
    <t>Mat.18.719_L.2_Fls.1,2,3 _ 29/04/2010_Parauapebas</t>
  </si>
  <si>
    <t>Gleba Rio Azul</t>
  </si>
  <si>
    <t xml:space="preserve"> Port.664 de 13/04/2010_Proc Adm 2009/109804</t>
  </si>
  <si>
    <t>Gleba inserta tambem em Marabá</t>
  </si>
  <si>
    <t>Mat.3699_L.2-T_Fl.93_ São Geraldo do Araguaia</t>
  </si>
  <si>
    <t>Sem Denominação</t>
  </si>
  <si>
    <t xml:space="preserve"> Port.202 de 12/04/2011_Proc Adm 2010/17273</t>
  </si>
  <si>
    <t>Mat.4.262_Lv.2-X_Fl.182 em 22/04//2013_São Geraldo do Araguaia</t>
  </si>
  <si>
    <t>Fazenda Espora de Ouro</t>
  </si>
  <si>
    <t>Port.0154 de 12/03/2013-Proc.2006/310502</t>
  </si>
  <si>
    <t>GLEBA CANAÃ</t>
  </si>
  <si>
    <t>DOE. 33.563 DE 22/02/2018</t>
  </si>
  <si>
    <t>Port. 092 de 21/02/2018_Proc. Adm. 2011_23495</t>
  </si>
  <si>
    <t>JOÃO RODRIGUES BARROS DE FIGUEIREDO</t>
  </si>
  <si>
    <t>"SÍTIO DO ÍNDIO"</t>
  </si>
  <si>
    <t>Port.325 de 06/04/2018_Proc.1999/224455</t>
  </si>
  <si>
    <t>CARLOS COSTA ALVARES</t>
  </si>
  <si>
    <t>“GLEBA CUIARANA"</t>
  </si>
  <si>
    <t>DOE. 33.589 de 03/04/2018</t>
  </si>
  <si>
    <t>Port. 308 de 28/03/2018_Proc. Adm.  2017/17297</t>
  </si>
  <si>
    <t>PREFEITURA MUNICIPAL DE SALINÓPOLIS</t>
  </si>
  <si>
    <t>GLEBA LOPES</t>
  </si>
  <si>
    <t>DOE. 33.596 de 12/04/2018</t>
  </si>
  <si>
    <t>Port. 327 de 11/04/2018_Proc. Adm. 2014/81271</t>
  </si>
  <si>
    <t>GLEBA BICHO DO MATO</t>
  </si>
  <si>
    <t>Port. 328 de 11/04/2018_Proc. Adm. 2015/472565</t>
  </si>
  <si>
    <t>GLEBA JAUARU</t>
  </si>
  <si>
    <t>DOE.33.600 de 18/04/2018</t>
  </si>
  <si>
    <t>Port.343 de 17/04/2018_Proc. Adm. 2017/458139</t>
  </si>
  <si>
    <t>GLEBA CACHOEIRA PORTEIRA - II</t>
  </si>
  <si>
    <t>Port.342 de 17/04/2018_Proc Adm 2018/111660</t>
  </si>
  <si>
    <t>GLEBA ARIRAMBA</t>
  </si>
  <si>
    <t>Portaria 345 de 17/04/2018_Proc.Adm.2018/78308</t>
  </si>
  <si>
    <t>Mat. 2.459 de 12/04/2018_Lv.2-E_Fl. 20</t>
  </si>
  <si>
    <t>Capitão Poço</t>
  </si>
  <si>
    <t>Mat.5.745 de 17/04/2018_Lv.2-AE_Fl.17 e 18</t>
  </si>
  <si>
    <t>Port.363 de 02/05/2018_Proc.2018/14640</t>
  </si>
  <si>
    <t>GLEBA “RIO URUMAJÓ”</t>
  </si>
  <si>
    <t>Mat.3.817 de 02/05/2018_Livro 2-I_Fl. 28</t>
  </si>
  <si>
    <t>Óbidos</t>
  </si>
  <si>
    <r>
      <rPr>
        <sz val="10"/>
        <color theme="1"/>
        <rFont val="Arial"/>
        <family val="2"/>
      </rPr>
      <t>ÓBIDOS</t>
    </r>
    <r>
      <rPr>
        <b/>
        <sz val="10"/>
        <color theme="1"/>
        <rFont val="Arial"/>
        <family val="2"/>
      </rPr>
      <t xml:space="preserve"> </t>
    </r>
  </si>
  <si>
    <t>JOSÉ SANTOS DE SOUZA</t>
  </si>
  <si>
    <t>Mat.545 de 25/04/2018_Lv.02-B_Fl.271</t>
  </si>
  <si>
    <t>Oriximiná</t>
  </si>
  <si>
    <t>Mat.3.726 de 30/04/2018_Livro_2-T_Fls.127</t>
  </si>
  <si>
    <t>Mat. 7.877 de 15/05/2018 _Lv.2-V_Fl.277</t>
  </si>
  <si>
    <t>LILIAN SCHWAMKE LOPES</t>
  </si>
  <si>
    <t>GLEBA OURÉM - PARTE I</t>
  </si>
  <si>
    <t>DOE 313.628 de 30/05/2018</t>
  </si>
  <si>
    <t>Port. 560 de 29/05/2018_Proc. Adm. 2018_138451</t>
  </si>
  <si>
    <t>GLEBA OURÉM - PARTE II</t>
  </si>
  <si>
    <t>Port. 561 de 29/05/2018_Proc. Adm. 2018_138451</t>
  </si>
  <si>
    <t>GLEBA CAUAXI IV</t>
  </si>
  <si>
    <t>DOE 32.075 de 12/01/2012</t>
  </si>
  <si>
    <t>Inserta nos Municipios de Paragominas e Ulianopolis, sem porção para cada municipio.</t>
  </si>
  <si>
    <t>Mat.10.621 de 13/01/2012_Lv.2-AL_Fl.289</t>
  </si>
  <si>
    <t>Port.062 de 11/01/12_2012/1862</t>
  </si>
  <si>
    <t>Luciano Barros da Silva (Não foi concluida, faltando a Matricula)</t>
  </si>
  <si>
    <t>Mat.2.462 de 17/05/2018_Lv.2-E_Fl.23</t>
  </si>
  <si>
    <t>GLEBA RIO MORCEGO</t>
  </si>
  <si>
    <t>DOE.33.611 de 07/05/2018</t>
  </si>
  <si>
    <t>Port.365 de 04/05/2018_Proc.Adm.2017_478182</t>
  </si>
  <si>
    <t>Mat. 7.894 de 25/05/2018 _Lv.2-V_Fl.295</t>
  </si>
  <si>
    <t>Mat.887 de 13/06/2018_Lv.2-G_Fl.93</t>
  </si>
  <si>
    <t>DOE.33.609 de 03/05/2018</t>
  </si>
  <si>
    <t>GLEBA "FAZENDA GEW"</t>
  </si>
  <si>
    <t>DOE.33.640 de 19/06/2018</t>
  </si>
  <si>
    <t>Port.615 de 18/06/2018_Proc Adm.2016/229202</t>
  </si>
  <si>
    <t>GLEBA "GURUPI"</t>
  </si>
  <si>
    <t>DOE. 33.640 de 19/06/2018</t>
  </si>
  <si>
    <t>Port. 614 de 18/06/2018_Proc.2018/139924</t>
  </si>
  <si>
    <r>
      <t>Mat. 1.448 de 19/07/2012_Lv.2-D_Fl.215;</t>
    </r>
    <r>
      <rPr>
        <b/>
        <sz val="10"/>
        <rFont val="Arial"/>
        <family val="2"/>
      </rPr>
      <t xml:space="preserve"> AV.01-M-1.448</t>
    </r>
    <r>
      <rPr>
        <sz val="10"/>
        <rFont val="Arial"/>
        <family val="2"/>
      </rPr>
      <t xml:space="preserve"> de 23/03/2018, Folha 195 a 200, Lv. 2-E</t>
    </r>
  </si>
  <si>
    <r>
      <t xml:space="preserve">Mat.1.449 de 19/07/2012_Lv.2-D_Fl.216;  </t>
    </r>
    <r>
      <rPr>
        <b/>
        <sz val="10"/>
        <rFont val="Arial"/>
        <family val="2"/>
      </rPr>
      <t>AV.01-M-1.449</t>
    </r>
    <r>
      <rPr>
        <sz val="10"/>
        <rFont val="Arial"/>
        <family val="2"/>
      </rPr>
      <t xml:space="preserve"> de 23/03/2018, Folhas 201 e 202, Lv. 2-E</t>
    </r>
  </si>
  <si>
    <t>Mat.4.688 de 25/06/2018_Lv.2-W_Fls.266 a 269</t>
  </si>
  <si>
    <t>Mat.4.689  de 26/06/2018_Lv.2-W_Fls. 270-270v</t>
  </si>
  <si>
    <t>GILBERTO ALCIDO WIESENHUTTER</t>
  </si>
  <si>
    <t>Matr.6.472 de 29/06/2018_Lv.2-N_Fl.257</t>
  </si>
  <si>
    <t>DOE.33.653 de 10/07/2018</t>
  </si>
  <si>
    <t>Port. 698 de 09/07/2018_Proc.2018/184895</t>
  </si>
  <si>
    <t>EM FASE DE ARRECADAÇÃO</t>
  </si>
  <si>
    <t>GLEBA RIO BENFICA</t>
  </si>
  <si>
    <t>Port. 700 de 09/07/2018_Proc.2018/185456</t>
  </si>
  <si>
    <t>Port.0186 de 12/07/1979_Proc Adm 0323/78</t>
  </si>
  <si>
    <t>Mat.7.872 de 17/07/2018_Lv.2-AA_Fl.01F</t>
  </si>
  <si>
    <t>DOE.33.593 de 09/04/2018</t>
  </si>
  <si>
    <t>Mat.7.871 de 17/07/2018_Lv.2-AA_Fl.01F</t>
  </si>
  <si>
    <t>"GLEBA PARICÁ MIRI"</t>
  </si>
  <si>
    <t>Port. 364 de 04/05/2018_Proc.2014/573587</t>
  </si>
  <si>
    <t>BRÍGIDA GONÇALVES DOS SANTOS</t>
  </si>
  <si>
    <t>GLEBA "NOVO PARAISO"</t>
  </si>
  <si>
    <t>DOE.33.666 de 26/07/2018</t>
  </si>
  <si>
    <t>Port. 733 de 25/07/2018 - Proc.2010/308570</t>
  </si>
  <si>
    <t>GLEBA "MARAPANIM PARTE - A"</t>
  </si>
  <si>
    <t>GLEBA "MARAPANIM PARTE - B"</t>
  </si>
  <si>
    <t>Port. 735 de 25/07/2018 - Proc.2018/233970</t>
  </si>
  <si>
    <t>Port. 734 de 25/07/2018 - Proc.2018/234117</t>
  </si>
  <si>
    <t>GLEBA "IGARAPÉ PATAUATEUA"</t>
  </si>
  <si>
    <t>Port.737 de 25/07/2018_Proc.2018/217045</t>
  </si>
  <si>
    <t>Mat.4.509 de 08/08/2018_Lv.2-Q_Fl.248</t>
  </si>
  <si>
    <t>RAIMUNDO NONATO RODRIGUES DE ARAÚJO</t>
  </si>
  <si>
    <t>Mat.4.510 de 08/08/2018_Lv.2-Q_Fl.249</t>
  </si>
  <si>
    <t>Mat.4.511 de 08/08/2018_Lv.2-Q_Fl.250</t>
  </si>
  <si>
    <t>Mat. 6.208 de 08/08/2018_Lv 2-AC_Fl 129</t>
  </si>
  <si>
    <r>
      <t>Mat. 8.649 de 31/07/2018 _Lv.2-RG_</t>
    </r>
    <r>
      <rPr>
        <b/>
        <sz val="10"/>
        <color rgb="FFFF0000"/>
        <rFont val="Arial"/>
        <family val="2"/>
      </rPr>
      <t>Fl.</t>
    </r>
  </si>
  <si>
    <t>GLEBA "IGARAPÉ TAUARI"</t>
  </si>
  <si>
    <t>GLEBA "RIO TIMBOTEUA"</t>
  </si>
  <si>
    <t>DOE. 33.679 de 14/08/2018</t>
  </si>
  <si>
    <t>Port. 0830 de 13/08/2018_Proc.2018/276455</t>
  </si>
  <si>
    <t>Port. 0831 de 13/08/2018_Proc.2018/276481</t>
  </si>
  <si>
    <t>Mat.7.880 de 27/08/2018 -Lv.2-AA_Fl.01F</t>
  </si>
  <si>
    <t>GLEBA JUTAIZINHO</t>
  </si>
  <si>
    <t>GLEBA RIO PIRANHAS</t>
  </si>
  <si>
    <t>DOE. 33.693 de 04/09/2018</t>
  </si>
  <si>
    <t xml:space="preserve">ITAITUBA </t>
  </si>
  <si>
    <t>Port.863 de 31/09/2018_Proc. Adm. 2017/550418</t>
  </si>
  <si>
    <t>Port.862 de 31/09/2018_Proc Adm.  2018/293628</t>
  </si>
  <si>
    <t>GLEBA MIRASSELVAS</t>
  </si>
  <si>
    <t>DOE.33.699 de 13/09/2018</t>
  </si>
  <si>
    <t>Port.896 de 11/09/2018_Proc.2018/321265</t>
  </si>
  <si>
    <t>GLEBA TAUARI</t>
  </si>
  <si>
    <t>Port.895 de 11/09/2018_Proc.2018/321265</t>
  </si>
  <si>
    <t>GLEBA"SITIO ARAGÃO"</t>
  </si>
  <si>
    <t>Port.898 de 11/09/2018_Proc.2013/379438</t>
  </si>
  <si>
    <t xml:space="preserve">NOVA IPIXUNA </t>
  </si>
  <si>
    <t>DOE. 33.699 de 13/09/2018</t>
  </si>
  <si>
    <t>Port. 894 de 11/09/2018_Proc. Adm. 2013/492881</t>
  </si>
  <si>
    <t>Mat.12.150 de 21/09/2018_Lv.2-AN_Fl.261</t>
  </si>
  <si>
    <t>Mat.12.151 de 21/09/2018_Lv.2-AN_Fl.262</t>
  </si>
  <si>
    <t>Mat. 4.516 de 02/10/2018_Lv.2-Q_Fl.255</t>
  </si>
  <si>
    <t>GLEBA "PAJÉ"</t>
  </si>
  <si>
    <t>DOE.33.704 de 20/09/2018</t>
  </si>
  <si>
    <t>Port.930 de 19/09/2018_Proc.1997/26866</t>
  </si>
  <si>
    <t>JOAQUINA MOREIRA TEIXEIRA</t>
  </si>
  <si>
    <t>MARABÁ</t>
  </si>
  <si>
    <t xml:space="preserve">Mat.53.400 de  26/9/2018 _Lv.2_FICHA 01 </t>
  </si>
  <si>
    <t>FAZENDA JM</t>
  </si>
  <si>
    <t xml:space="preserve">ANTONIO CARLOS NEVES DE OLIVEIRA </t>
  </si>
  <si>
    <t>DOE.33.718 de 10/10/2018</t>
  </si>
  <si>
    <t>Port.971 de 09/10/2018_Proc.Adm.2018/369462</t>
  </si>
  <si>
    <t>GLEBA "RIO PARAUAQUARA"</t>
  </si>
  <si>
    <t>GLEBA "FURO DE OUTEIRO"</t>
  </si>
  <si>
    <t>Port.972 de 09/10/2018_Proc.Adm.2018/306955</t>
  </si>
  <si>
    <t xml:space="preserve">SÃO GERALDO DO ARAGUAIA </t>
  </si>
  <si>
    <t>GLEBA "MANDÚ"</t>
  </si>
  <si>
    <t>DOE 33.719 de 11/10/2018</t>
  </si>
  <si>
    <t>Port. 980 de 10/10/2018_Proc.2018/417462</t>
  </si>
  <si>
    <t>GLEBA “Gruta do Jatobá”</t>
  </si>
  <si>
    <t>DOE.33.719 de 11/10/2018</t>
  </si>
  <si>
    <t>Port. 981 de 10/10/2018_Proc. 2018/369425</t>
  </si>
  <si>
    <t>Port.982 de 10/11/2018_Proc Adm 2018/409153</t>
  </si>
  <si>
    <t>Port.983 de 10/11/2018_Proc Adm 2018/409153</t>
  </si>
  <si>
    <t>GLEBA “Marfim-Parte I”</t>
  </si>
  <si>
    <t>GLEBA “Marfim-Parte II”</t>
  </si>
  <si>
    <t xml:space="preserve">Mat. 153 de 30/08/2018_Lv.2-A_Fl.153 </t>
  </si>
  <si>
    <t xml:space="preserve">Mat. 152 de 30/08/2018_Lv.2-A_Fl.152 </t>
  </si>
  <si>
    <t>Mat.7.894 de 09/10/2018_Lv.2-AA_Fl.01F</t>
  </si>
  <si>
    <t xml:space="preserve">JOÃO CHRISOSTOMO ARAGÃO DOS SANTOS </t>
  </si>
  <si>
    <t>DOE.33.728 de 26/10/2018</t>
  </si>
  <si>
    <t>Port.1016 de 25/10/2018_Proc.2011/161289</t>
  </si>
  <si>
    <t>GLEBA "GRANJA CONCEIÇÃO"</t>
  </si>
  <si>
    <r>
      <t>AV-1-11.826 de 26/10/2018.</t>
    </r>
    <r>
      <rPr>
        <sz val="10"/>
        <color theme="1"/>
        <rFont val="Times New Roman"/>
        <family val="1"/>
      </rPr>
      <t xml:space="preserve"> RETIFICAÇÃO atraves da Portaria N° 872 de 05/09/2018, publicada no DOE n° 33.695 de 06/09/2018. ÁREA TOTAL: 1.478,1513ha; </t>
    </r>
    <r>
      <rPr>
        <b/>
        <sz val="10"/>
        <color theme="1"/>
        <rFont val="Times New Roman"/>
        <family val="1"/>
      </rPr>
      <t>AREA AVERBADA: 1.467,8322ha.</t>
    </r>
    <r>
      <rPr>
        <sz val="10"/>
        <color theme="1"/>
        <rFont val="Times New Roman"/>
        <family val="1"/>
      </rPr>
      <t xml:space="preserve"> </t>
    </r>
  </si>
  <si>
    <r>
      <t>Maria de Lourdes Lopes e Silva (</t>
    </r>
    <r>
      <rPr>
        <sz val="10"/>
        <color rgb="FFFF0000"/>
        <rFont val="Times New Roman"/>
        <family val="1"/>
      </rPr>
      <t>Sem número de Folha</t>
    </r>
    <r>
      <rPr>
        <sz val="10"/>
        <color theme="1"/>
        <rFont val="Times New Roman"/>
        <family val="1"/>
      </rPr>
      <t>)</t>
    </r>
  </si>
  <si>
    <r>
      <t>AV-2/7.966 de 07/08/2017.</t>
    </r>
    <r>
      <rPr>
        <sz val="10"/>
        <rFont val="Times New Roman"/>
        <family val="1"/>
      </rPr>
      <t xml:space="preserve"> RETIFICAÇÃO atraves da Portaria N° 635 de 18/07/2017, publicada no DOE n° 33.421 de 21/07/2017. ÁREA TOTAL: 131.701,3479ha;</t>
    </r>
    <r>
      <rPr>
        <b/>
        <sz val="10"/>
        <rFont val="Times New Roman"/>
        <family val="1"/>
      </rPr>
      <t xml:space="preserve"> AREA AVERBADA: 131.545,2305ha</t>
    </r>
    <r>
      <rPr>
        <sz val="10"/>
        <rFont val="Times New Roman"/>
        <family val="1"/>
      </rPr>
      <t>. (A área da Gl. Braço Forte A , após retificação esta inserta 100% no municipio de Ulianópolis)</t>
    </r>
  </si>
  <si>
    <r>
      <rPr>
        <b/>
        <sz val="10"/>
        <color theme="1"/>
        <rFont val="Times New Roman"/>
        <family val="1"/>
      </rPr>
      <t>AV-1/14.221 de 24/07/2018</t>
    </r>
    <r>
      <rPr>
        <sz val="10"/>
        <color theme="1"/>
        <rFont val="Times New Roman"/>
        <family val="1"/>
      </rPr>
      <t xml:space="preserve">, através da  Portaria 701 de 09/07/2018, publicada no DOE nº 33.653 de 10/07/2018. ÁREA TOTAL: 25.807,6322; </t>
    </r>
    <r>
      <rPr>
        <b/>
        <sz val="10"/>
        <color theme="1"/>
        <rFont val="Times New Roman"/>
        <family val="1"/>
      </rPr>
      <t>ÁREA AVERBADA: 25.407,2444</t>
    </r>
  </si>
  <si>
    <r>
      <t xml:space="preserve">Dados de Averbação: </t>
    </r>
    <r>
      <rPr>
        <b/>
        <sz val="10"/>
        <rFont val="Times New Roman"/>
        <family val="1"/>
      </rPr>
      <t>AV-004/0825</t>
    </r>
    <r>
      <rPr>
        <sz val="10"/>
        <rFont val="Times New Roman"/>
        <family val="1"/>
      </rPr>
      <t xml:space="preserve"> em 04/09/2014; com </t>
    </r>
    <r>
      <rPr>
        <b/>
        <sz val="10"/>
        <rFont val="Times New Roman"/>
        <family val="1"/>
      </rPr>
      <t>A-TOTAL: 2.850,7500ha</t>
    </r>
    <r>
      <rPr>
        <sz val="10"/>
        <rFont val="Times New Roman"/>
        <family val="1"/>
      </rPr>
      <t xml:space="preserve">; A-Averbada: </t>
    </r>
    <r>
      <rPr>
        <b/>
        <sz val="10"/>
        <rFont val="Times New Roman"/>
        <family val="1"/>
      </rPr>
      <t>2.923,7088ha</t>
    </r>
    <r>
      <rPr>
        <sz val="10"/>
        <rFont val="Times New Roman"/>
        <family val="1"/>
      </rPr>
      <t>; Portaria Nº 0513 de 22/08/2013; DOE N°32.713 de 26/08/2014</t>
    </r>
  </si>
  <si>
    <r>
      <t xml:space="preserve">Dados de Averbação: </t>
    </r>
    <r>
      <rPr>
        <b/>
        <sz val="10"/>
        <rFont val="Times New Roman"/>
        <family val="1"/>
      </rPr>
      <t>AV-001 de 04/09/2014</t>
    </r>
    <r>
      <rPr>
        <sz val="10"/>
        <rFont val="Times New Roman"/>
        <family val="1"/>
      </rPr>
      <t xml:space="preserve">; Portaria 0478 de14/08/2014, DOE. 32707 de 18/08/2014; </t>
    </r>
    <r>
      <rPr>
        <b/>
        <sz val="10"/>
        <rFont val="Times New Roman"/>
        <family val="1"/>
      </rPr>
      <t>A-TOTAL: 3.436,7294ha  para A-Averbada: 3.436,7294ha</t>
    </r>
  </si>
  <si>
    <r>
      <t xml:space="preserve">Dados de Averbação: </t>
    </r>
    <r>
      <rPr>
        <b/>
        <sz val="10"/>
        <rFont val="Times New Roman"/>
        <family val="1"/>
      </rPr>
      <t>AV-001 de 04/09/2014</t>
    </r>
    <r>
      <rPr>
        <sz val="10"/>
        <rFont val="Times New Roman"/>
        <family val="1"/>
      </rPr>
      <t xml:space="preserve">; Portaria 0479 de14/08/2014, DOE. 32707 de 18/08/2014; </t>
    </r>
    <r>
      <rPr>
        <b/>
        <sz val="10"/>
        <rFont val="Times New Roman"/>
        <family val="1"/>
      </rPr>
      <t>A-TOTAL: 327,0955ha  para A-Averbada: 262,8114ha, Comarca de Eldorado dos Carajás</t>
    </r>
  </si>
  <si>
    <r>
      <t>Dados de Averbação: AV.01-Mat. 229 de 21/06/2016, atraves da Portaria de Retificação Nº 0198 de 16/03/2016_DOE: 33095 de 28/03/2016_Á</t>
    </r>
    <r>
      <rPr>
        <b/>
        <sz val="10"/>
        <rFont val="Times New Roman"/>
        <family val="1"/>
      </rPr>
      <t>rea_Total: 19.539,2979ha</t>
    </r>
    <r>
      <rPr>
        <sz val="10"/>
        <rFont val="Times New Roman"/>
        <family val="1"/>
      </rPr>
      <t xml:space="preserve"> para</t>
    </r>
    <r>
      <rPr>
        <b/>
        <sz val="10"/>
        <rFont val="Times New Roman"/>
        <family val="1"/>
      </rPr>
      <t xml:space="preserve"> Área_Averbada: 19.745,5549ha</t>
    </r>
  </si>
  <si>
    <r>
      <t xml:space="preserve">Gleba inserta nos municipios de </t>
    </r>
    <r>
      <rPr>
        <b/>
        <i/>
        <sz val="10"/>
        <rFont val="Times New Roman"/>
        <family val="1"/>
      </rPr>
      <t>Santarem, Juruti e Aveiro</t>
    </r>
  </si>
  <si>
    <r>
      <t>Dados de Averbação: AV.01-M-1.448 de 23/03/2018, Folha 195 a 200, Livro: 2-E  atraves da Portaria de Retificação Nº 529 de 26/06/2017_DOE: 33.403 de 27/06/2017_</t>
    </r>
    <r>
      <rPr>
        <b/>
        <sz val="10"/>
        <rFont val="Times New Roman"/>
        <family val="1"/>
      </rPr>
      <t>Área_Total: 66.807,1914ha</t>
    </r>
    <r>
      <rPr>
        <sz val="10"/>
        <rFont val="Times New Roman"/>
        <family val="1"/>
      </rPr>
      <t xml:space="preserve"> para </t>
    </r>
    <r>
      <rPr>
        <b/>
        <sz val="10"/>
        <rFont val="Times New Roman"/>
        <family val="1"/>
      </rPr>
      <t>Área_Averbada: 68.321,7423ha</t>
    </r>
  </si>
  <si>
    <r>
      <t>Dados de Averbação: AV.01-M-1.449 de 23/03/2018, Folhas 201 e 202, Livro: 2-E, atraves da Portaria de Retificação Nº 528 de 26/06/2017_DOE: 33.403 de 27/06/2017_</t>
    </r>
    <r>
      <rPr>
        <b/>
        <sz val="10"/>
        <rFont val="Times New Roman"/>
        <family val="1"/>
      </rPr>
      <t>Área_Total: 64.318,6758ha</t>
    </r>
    <r>
      <rPr>
        <sz val="10"/>
        <rFont val="Times New Roman"/>
        <family val="1"/>
      </rPr>
      <t xml:space="preserve"> para </t>
    </r>
    <r>
      <rPr>
        <b/>
        <sz val="10"/>
        <rFont val="Times New Roman"/>
        <family val="1"/>
      </rPr>
      <t>Área_Averbada: 62.585,1277ha</t>
    </r>
  </si>
  <si>
    <r>
      <t xml:space="preserve">AV.3.M.14.892 de 27/05/2013 fica </t>
    </r>
    <r>
      <rPr>
        <b/>
        <sz val="10"/>
        <rFont val="Times New Roman"/>
        <family val="1"/>
      </rPr>
      <t>RETIFICADA</t>
    </r>
    <r>
      <rPr>
        <sz val="10"/>
        <rFont val="Times New Roman"/>
        <family val="1"/>
      </rPr>
      <t xml:space="preserve"> a área de </t>
    </r>
    <r>
      <rPr>
        <b/>
        <sz val="10"/>
        <rFont val="Times New Roman"/>
        <family val="1"/>
      </rPr>
      <t>428,2921ha</t>
    </r>
    <r>
      <rPr>
        <sz val="10"/>
        <rFont val="Times New Roman"/>
        <family val="1"/>
      </rPr>
      <t xml:space="preserve"> para </t>
    </r>
    <r>
      <rPr>
        <b/>
        <sz val="10"/>
        <rFont val="Times New Roman"/>
        <family val="1"/>
      </rPr>
      <t>449,5933ha</t>
    </r>
    <r>
      <rPr>
        <sz val="10"/>
        <rFont val="Times New Roman"/>
        <family val="1"/>
      </rPr>
      <t>, conforme ERRATA N°512661, publicada no DOE N°32.377 de 16/04/2013.</t>
    </r>
  </si>
  <si>
    <r>
      <t xml:space="preserve">Inserta nos Mun. de Magalhaes Barata com 270,4830ha e Marapanim com </t>
    </r>
    <r>
      <rPr>
        <b/>
        <sz val="10"/>
        <rFont val="Times New Roman"/>
        <family val="1"/>
      </rPr>
      <t>459,9817</t>
    </r>
    <r>
      <rPr>
        <sz val="10"/>
        <rFont val="Times New Roman"/>
        <family val="1"/>
      </rPr>
      <t xml:space="preserve"> ha, com A-Total: 730,4648ha(Katia Ferreira dos Santos)</t>
    </r>
  </si>
  <si>
    <r>
      <t xml:space="preserve">Inserta nos municípios de Marapanim com </t>
    </r>
    <r>
      <rPr>
        <b/>
        <sz val="10"/>
        <rFont val="Times New Roman"/>
        <family val="1"/>
      </rPr>
      <t>15,5127</t>
    </r>
    <r>
      <rPr>
        <sz val="10"/>
        <rFont val="Times New Roman"/>
        <family val="1"/>
      </rPr>
      <t>ha e Maracanã com 9,2051ha, A_Total:</t>
    </r>
    <r>
      <rPr>
        <b/>
        <sz val="10"/>
        <rFont val="Times New Roman"/>
        <family val="1"/>
      </rPr>
      <t xml:space="preserve"> 24,7178</t>
    </r>
    <r>
      <rPr>
        <sz val="10"/>
        <rFont val="Times New Roman"/>
        <family val="1"/>
      </rPr>
      <t xml:space="preserve"> ha - (Edjanio Gomes Pedrosa)</t>
    </r>
  </si>
  <si>
    <r>
      <t xml:space="preserve">A fazenda Tarumã esta inserta nos municipios de São Caetano de Odivelas: 264,6165ha  e Vigia: 67,6455ha, com </t>
    </r>
    <r>
      <rPr>
        <b/>
        <sz val="10"/>
        <rFont val="Times New Roman"/>
        <family val="1"/>
      </rPr>
      <t>Área Total: 332,2621ha - (ANTONIO EUGÊNIO PACELLI MARTIN DE MELLO_x000D_)</t>
    </r>
  </si>
  <si>
    <r>
      <t xml:space="preserve">O DECRETO n° 4.015 de 25/04/2000, publicado no DOE sob o n° 29.200 de 26/04/2000, reserva área de terras situada no municipio de Marituba para a criação de centro urbano.O imóvel objeto da Portaria n° 0497 de 19/08/2014, integra atualmente a área patrimonial do Municipio de Marituba, conforme Título Definitivo, datado em 17/01/2001, Cadastro n° 8627, Talonário n°12, Título Definitivo n° 014, registrado no R-01 da matricula 11.763 de 15/06/2005 do Livro 02 do 1º Ofício de Registro de Imóveis de Ananindeua/PA. A referida matricula foi transferida em 23/10/2008, para o Cartorio no Municipio de Marituba (Felipetto Malta), gerando a </t>
    </r>
    <r>
      <rPr>
        <b/>
        <sz val="10"/>
        <rFont val="Times New Roman"/>
        <family val="1"/>
      </rPr>
      <t>MATRIC. 005 do Livro 02</t>
    </r>
    <r>
      <rPr>
        <sz val="10"/>
        <rFont val="Times New Roman"/>
        <family val="1"/>
      </rPr>
      <t xml:space="preserve">. </t>
    </r>
  </si>
  <si>
    <r>
      <t>AV.01. de 23/08/2011; DOE N° 31.884 de 30/03/2011; PORTARIA n° 0150 de 21/03/2011, n° de publicação: 216085: RETIFICAR a localização da área arrecadada de "situada no Municipio de Benevides" para "</t>
    </r>
    <r>
      <rPr>
        <b/>
        <sz val="10"/>
        <rFont val="Times New Roman"/>
        <family val="1"/>
      </rPr>
      <t>Santa Barbara do Pará</t>
    </r>
    <r>
      <rPr>
        <sz val="10"/>
        <rFont val="Times New Roman"/>
        <family val="1"/>
      </rPr>
      <t>"</t>
    </r>
  </si>
  <si>
    <t>GLEBA IGARAPÉ TAIAÇUI</t>
  </si>
  <si>
    <t>GLEBA "TABOCÃO"</t>
  </si>
  <si>
    <t>DOE 33.729 de 29/10/2018</t>
  </si>
  <si>
    <t>Port. 1019 de 25/10/2018_Proc.2018/448549</t>
  </si>
  <si>
    <t>GLEBA"FAZENDA NOVA JERUSALÉM"</t>
  </si>
  <si>
    <t>DOE.32.295 de 07/12/2013</t>
  </si>
  <si>
    <t>Port.1031 de 31/10/2018_Proc Adm 2015/519108</t>
  </si>
  <si>
    <t>Finalizado  em 01/2013</t>
  </si>
  <si>
    <t>Mat.571 de 29/10/2018_Lv.2_Ficha 01</t>
  </si>
  <si>
    <t>Mat.572 de 29/10/2018_Lv.2_Ficha 01 e 02</t>
  </si>
  <si>
    <t>GLEBA VÁRZEA GRANDE</t>
  </si>
  <si>
    <t>DOE.33.738 de 12/11/2018</t>
  </si>
  <si>
    <t>Port.1054 de 09/11/2018_Adm.2018/346701</t>
  </si>
  <si>
    <t>GLEBA RIO CURUÇA</t>
  </si>
  <si>
    <t>Port.1052 de 09/11/2018_Adm.2018/346721</t>
  </si>
  <si>
    <t>GLEBA "MARAPANIM - PARTE C</t>
  </si>
  <si>
    <t>Port.1053 de 09/11/2018_Proc.2018/369485</t>
  </si>
  <si>
    <t>SÍTIO SANTA FÉ</t>
  </si>
  <si>
    <t>Port.1056 de 09/11/2018_Proc.2003/247987</t>
  </si>
  <si>
    <t>GLEBA "MARAPANIM - PARTE D</t>
  </si>
  <si>
    <t>Port.1055 de 09/11/2018_Proc.2018/379150</t>
  </si>
  <si>
    <t>Mat.3.510 de  0611/2018 _Lv.2_N_Fl.048</t>
  </si>
  <si>
    <t>Mat.5.123 de 13/11/2018_Lv.2-AF_Fl.013</t>
  </si>
  <si>
    <t>Mat.5.124 de 13/11/2018_Lv.2-AF_Fl.014 até 020</t>
  </si>
  <si>
    <t>Mat.11.826 de 06/12/2017_Lv.2-AM_Fl.172</t>
  </si>
  <si>
    <r>
      <t>Mat. 8.675 de 16/11/2018 _Lv.2-RG_</t>
    </r>
    <r>
      <rPr>
        <b/>
        <sz val="10"/>
        <color rgb="FFFF0000"/>
        <rFont val="Arial"/>
        <family val="2"/>
      </rPr>
      <t>Fl.</t>
    </r>
  </si>
  <si>
    <t>SITIO VAQUEIRO APAIXONADO</t>
  </si>
  <si>
    <t>Port. 0868 de 05/12/2016_Proc. Adm. 2012/580079</t>
  </si>
  <si>
    <t>DOE. 33.275 de 21/12/2016</t>
  </si>
  <si>
    <r>
      <t>Andrade Agropecuária Industria e Comércio LTDA(</t>
    </r>
    <r>
      <rPr>
        <sz val="11"/>
        <color rgb="FFFF0000"/>
        <rFont val="Times New Roman"/>
        <family val="1"/>
      </rPr>
      <t>Sem número de Folha</t>
    </r>
    <r>
      <rPr>
        <sz val="11"/>
        <rFont val="Times New Roman"/>
        <family val="1"/>
      </rPr>
      <t>)</t>
    </r>
  </si>
  <si>
    <t>Mat.1462 de 23/11/2018_Lv.2-BH_Fl.063</t>
  </si>
  <si>
    <t>Mat.1463 de 23/11/2018_Lv.2-BH_Fl.064</t>
  </si>
  <si>
    <t>Mat. 4.526 de 21/11/2018_Lv.2-Q_Fl.265</t>
  </si>
  <si>
    <t xml:space="preserve">ELOY ALVES DE SOUZA </t>
  </si>
  <si>
    <t>Mat. 4.525 de 21/11/2018_Lv.2-Q_Fl.264</t>
  </si>
  <si>
    <t>Mat. 4.524 de 21/11/2018_Lv.2-Q_Fl.253</t>
  </si>
  <si>
    <t>Mat.1.584 de 21/11/2018 _Lv.2-E_Fl.211</t>
  </si>
  <si>
    <t>Mat.14.099 de 26/10/2018_Lv.2-AU_FL.98</t>
  </si>
  <si>
    <t>Mat.14.100 de 26/10/2018_Lv.2-AU_FL.99</t>
  </si>
  <si>
    <r>
      <t xml:space="preserve">No Registro anterior MATR. 1.415, Fls 268 do Lv.2-E datado em 16/10/1979 da Comarca do Município de Breves. A Gleba estava registrada na Comarca do Municipio de Breves, sendo que após a emancipação do referido municipio, a referida gleba passou a integrar a área de Jurisdição do </t>
    </r>
    <r>
      <rPr>
        <b/>
        <sz val="10"/>
        <rFont val="Times New Roman"/>
        <family val="1"/>
      </rPr>
      <t>Municipio de Porte</t>
    </r>
    <r>
      <rPr>
        <sz val="10"/>
        <rFont val="Times New Roman"/>
        <family val="1"/>
      </rPr>
      <t xml:space="preserve">l, no qual foi realizada a matricula da Gleba Joana Peres em decorrência da transferência para a sua circunscrição legal. Após, a abertura de matricula no CRI do municipio de Portel,  o CRI do municipio de Breves </t>
    </r>
    <r>
      <rPr>
        <b/>
        <sz val="10"/>
        <rFont val="Times New Roman"/>
        <family val="1"/>
      </rPr>
      <t>encerrou a matricula 1.415 no dia 21/11/2018</t>
    </r>
    <r>
      <rPr>
        <sz val="10"/>
        <rFont val="Times New Roman"/>
        <family val="1"/>
      </rPr>
      <t>.</t>
    </r>
  </si>
  <si>
    <r>
      <t>Matr.6.473 de 29/06/2018_Lv.2-N_Fl.</t>
    </r>
    <r>
      <rPr>
        <b/>
        <sz val="10"/>
        <rFont val="Arial"/>
        <family val="2"/>
      </rPr>
      <t xml:space="preserve"> V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257</t>
    </r>
  </si>
  <si>
    <t>Mat.001 de 10/05/2002_Lv.2_Ficha 1</t>
  </si>
  <si>
    <t>Mat.7.905 de 06/12/2018_Lv.2-AA_Fl.01F</t>
  </si>
  <si>
    <t xml:space="preserve">REINALDO DE OLIVEIRA MARTINS </t>
  </si>
  <si>
    <t>publicado em 26/09/2007 na edição do DOE. de nº31.014</t>
  </si>
  <si>
    <t>ÁREA ARRECADADA ESTADUAL Total (ha)</t>
  </si>
  <si>
    <t>Mat.7.926 de 14/02/2019_Lv.2-AA_Fl.01F</t>
  </si>
  <si>
    <t>GLEBA" SÍTIO SÃO JOSÉ"</t>
  </si>
  <si>
    <t>DOE.33.759 de 13/12/2018</t>
  </si>
  <si>
    <t>Port.1143 de 12/12/2018_Proc.2018/86130</t>
  </si>
  <si>
    <t>JOÃO NELSON CAVALLEIRO DE MACEDO RIBEIRO</t>
  </si>
  <si>
    <t>Mat.63.113 de 15/04/2019_Lv.2_Fl.1 F</t>
  </si>
  <si>
    <t>GLEBA SÍTIO GUAJARÁ</t>
  </si>
  <si>
    <t>DOE. 33.740 de 14/11/2018</t>
  </si>
  <si>
    <t>Port.1063 de 13/11/2018_Proc Adm 2013/417694</t>
  </si>
  <si>
    <t>GLEBA " CHACARA SOSSEGO DO PAPAI"</t>
  </si>
  <si>
    <t>DOE. 33.856 DE 22/04/2019</t>
  </si>
  <si>
    <t>Port.287 de 18/04/2019_Proc Adm 2007/87117</t>
  </si>
  <si>
    <t xml:space="preserve">Mat.2.166 de 15/01/1980 _Livro 2-H_Fl.56 </t>
  </si>
  <si>
    <t>Port.007 de 10/01/1980_Proc.Adm.23/1980</t>
  </si>
  <si>
    <t>DOE: 24.180 de 12/01/1980</t>
  </si>
  <si>
    <t>GLEBA PARÚ -  I</t>
  </si>
  <si>
    <t>"SÍTIO SÃO SEBASTIÃO"</t>
  </si>
  <si>
    <t>ANA CLÁUDIA GONÇALVES PAMPLONA</t>
  </si>
  <si>
    <t>AV. 2. de 17/05/2019; A-TOTAL: 32,5837ha, para A-RETIFICADA: 31,5152ha (Maria Elisa Sampaio Costa Salles) - Portaria de Retificação Nº288 de 18/04/2019, Publicação DOE N°33.856 de 22/04/2019</t>
  </si>
  <si>
    <t>12.640.9841</t>
  </si>
  <si>
    <t>1.116.3275</t>
  </si>
  <si>
    <t>GLEBA BALALAICA</t>
  </si>
  <si>
    <t>GLEBA FAZENDA IPIRANGA</t>
  </si>
  <si>
    <t>DOE.33.881 de 27/05/2019</t>
  </si>
  <si>
    <t>Port. 425 de 24/05/2019_Proc.Adm.2007/392137</t>
  </si>
  <si>
    <t>DOE.33.909 de 02/07/2019</t>
  </si>
  <si>
    <t>Port. 516 de 01/07/2019_Proc.Adm.2014/566639</t>
  </si>
  <si>
    <t>Port.## de ###_Proc Adm 2010/18638</t>
  </si>
  <si>
    <t xml:space="preserve">Sem numero do DOE, data do DOE, portaria e data da portaria </t>
  </si>
  <si>
    <t>54.216.954</t>
  </si>
  <si>
    <r>
      <t xml:space="preserve">Gleba inserta nos Municipios de Mocajuba e Cametá. Áreas unificadas das COMUN. de MANGABEIRA, PORTO GRANDE, SÃO BENEDITO DO VIZEU, UXIZAL, ITABATINGA, SANTO ANTONIO DO VIZEU e VIZÂNIA, pois a área foi georreferenciada e redimensionada com </t>
    </r>
    <r>
      <rPr>
        <b/>
        <sz val="10"/>
        <rFont val="Times New Roman"/>
        <family val="1"/>
      </rPr>
      <t>A-TOTAL: 17.220,3792ha</t>
    </r>
    <r>
      <rPr>
        <sz val="10"/>
        <rFont val="Times New Roman"/>
        <family val="1"/>
      </rPr>
      <t xml:space="preserve"> para </t>
    </r>
    <r>
      <rPr>
        <b/>
        <sz val="10"/>
        <rFont val="Times New Roman"/>
        <family val="1"/>
      </rPr>
      <t>A-AV: 15.073,2371ha</t>
    </r>
    <r>
      <rPr>
        <sz val="10"/>
        <rFont val="Times New Roman"/>
        <family val="1"/>
      </rPr>
      <t>. Portaria de Retificação N°: 0475 de 22/08/2011, DOE N° 31.984 de 24/08/2011.</t>
    </r>
  </si>
  <si>
    <t>Gleba inserta nos Municipios de Mocajuba e Cametá.</t>
  </si>
  <si>
    <t>1.024.2381</t>
  </si>
  <si>
    <t>Mat.6603 de 15/07/2019_Lv.2-U_Ficha: 069</t>
  </si>
  <si>
    <t xml:space="preserve">GILBERTO RISCINHO BASTOS </t>
  </si>
  <si>
    <t>Mat.6.604 de 15/07/2019_Lv.2-U_Fls.070/071</t>
  </si>
  <si>
    <t>"GLEBA JACARÉ-PARÚ"</t>
  </si>
  <si>
    <t>Mat.63.114 de 15/04/2019_Lv.2_Fl.01 F</t>
  </si>
  <si>
    <t xml:space="preserve"> SÍTIO COLIBRI</t>
  </si>
  <si>
    <t>DOE. 33.739 de 13/11/2018</t>
  </si>
  <si>
    <t>Port.1057 de 12/11/2018_Proc Adm 2016/450099</t>
  </si>
  <si>
    <t>VALDOMIRO TADEU RIBEIRO DE PAIVA</t>
  </si>
  <si>
    <t xml:space="preserve">GLEBA MAMURU I </t>
  </si>
  <si>
    <t>Port.1613 de 23/07/2002_Proc Adm 2002/83977</t>
  </si>
  <si>
    <t>30.275.0858</t>
  </si>
  <si>
    <t>GLEBA RIOZINHO</t>
  </si>
  <si>
    <t>DOE. 33972 de 05/09/2019</t>
  </si>
  <si>
    <t>Port. 664 de 04/09/2019_Proc. Adm. 2018/462711</t>
  </si>
  <si>
    <t>GLEBA PAU DE REMO</t>
  </si>
  <si>
    <t>DÁRIO MAGALHAES FILHO</t>
  </si>
  <si>
    <t>Mat. 32.842 de 13/09/2019_Lv.2_Ficha 001/001v</t>
  </si>
  <si>
    <t>WALDSON DE DEUS VIEIRA</t>
  </si>
  <si>
    <t>GLEBA SITIO NASSAU</t>
  </si>
  <si>
    <t>DOE.33991 de 24/09/2019</t>
  </si>
  <si>
    <t>Port. 678 de 20/09/2019_Proc. 2018/273461</t>
  </si>
  <si>
    <t>Mat.14.111 de 13/12/2019_Lv.2_FL.001/001V</t>
  </si>
  <si>
    <t>ESLON AGUIAR MARTINS</t>
  </si>
  <si>
    <t>0,7142</t>
  </si>
  <si>
    <t>GLEBA IGARAPÉ PARICÁ-AÇU</t>
  </si>
  <si>
    <t>DOE.34.074 de 27/12/2019</t>
  </si>
  <si>
    <t>Port.851 de 16/12/2019_Proc.2019/238122</t>
  </si>
  <si>
    <t>GLEBA FAZENDA BARRETO</t>
  </si>
  <si>
    <t>Port.852 de 16/12/2019_Proc Adm.2016/185336</t>
  </si>
  <si>
    <t>2.356,2507</t>
  </si>
  <si>
    <t>Mat.7.879 de 10/08/2018- Lv.2-AA-Fl. 01F</t>
  </si>
  <si>
    <r>
      <t>AV-1 de 26/12/2019.</t>
    </r>
    <r>
      <rPr>
        <sz val="10"/>
        <color theme="1"/>
        <rFont val="Times New Roman"/>
        <family val="1"/>
      </rPr>
      <t xml:space="preserve"> RETIFICAÇÃO atraves da Portaria N° 814 de 25/11/2019, publicada no DOE n° 34.043 de 26/11/2019. Ficha nº </t>
    </r>
    <r>
      <rPr>
        <b/>
        <sz val="10"/>
        <color theme="1"/>
        <rFont val="Times New Roman"/>
        <family val="1"/>
      </rPr>
      <t>01F</t>
    </r>
    <r>
      <rPr>
        <sz val="10"/>
        <color theme="1"/>
        <rFont val="Times New Roman"/>
        <family val="1"/>
      </rPr>
      <t xml:space="preserve"> a </t>
    </r>
    <r>
      <rPr>
        <b/>
        <sz val="10"/>
        <color theme="1"/>
        <rFont val="Times New Roman"/>
        <family val="1"/>
      </rPr>
      <t>06F</t>
    </r>
    <r>
      <rPr>
        <sz val="10"/>
        <color theme="1"/>
        <rFont val="Times New Roman"/>
        <family val="1"/>
      </rPr>
      <t xml:space="preserve">. ÁREA TOTAL: 2.567,6138ha; </t>
    </r>
    <r>
      <rPr>
        <b/>
        <sz val="10"/>
        <color theme="1"/>
        <rFont val="Times New Roman"/>
        <family val="1"/>
      </rPr>
      <t>AREA AVERBADA: 2.356,2507ha.</t>
    </r>
    <r>
      <rPr>
        <sz val="10"/>
        <color theme="1"/>
        <rFont val="Times New Roman"/>
        <family val="1"/>
      </rPr>
      <t xml:space="preserve"> </t>
    </r>
  </si>
  <si>
    <t>Mat. 4885 de24/01/2020_Lv.02_Ficha01 e 01v.</t>
  </si>
  <si>
    <t xml:space="preserve">INAILDO FARIAS BARRETO </t>
  </si>
  <si>
    <t>Mat.12.951 de 17/12/2019_Lv.2-AQ_Fl.223 a 225</t>
  </si>
  <si>
    <t>159,6428</t>
  </si>
  <si>
    <t>Mat.7.990 de 04/02/2020_Lv.2-AA_Fl.01F</t>
  </si>
  <si>
    <t xml:space="preserve">EMERECH PARANATINGA IMBIRIBA </t>
  </si>
  <si>
    <t>DOE. 34.196 de 27/04/2020</t>
  </si>
  <si>
    <t>9.675,9860</t>
  </si>
  <si>
    <t>GLEBA DO CASTANHO</t>
  </si>
  <si>
    <t>GLEBA MONTENEGRO</t>
  </si>
  <si>
    <t>Port. 258 de 23/04/2020_Proc.2019/413650</t>
  </si>
  <si>
    <t>Port. 259 de 23/04/2020_Proc.2019/443299</t>
  </si>
  <si>
    <t>GLEBA TRACUATEUA III</t>
  </si>
  <si>
    <t>Port. 257 de 23/04/2020_Proc.2019/264131</t>
  </si>
  <si>
    <t>GLEBA PARU II - PARTE III</t>
  </si>
  <si>
    <t>DOE.34.037 de 18/11/2019</t>
  </si>
  <si>
    <t>Port.806 de 14/11/2019_Proc.Adm.2019/564166</t>
  </si>
  <si>
    <r>
      <t>Mat.605 de 03/12/2019_</t>
    </r>
    <r>
      <rPr>
        <b/>
        <sz val="10"/>
        <rFont val="Arial"/>
        <family val="2"/>
      </rPr>
      <t>Lv. Não Consta</t>
    </r>
    <r>
      <rPr>
        <sz val="10"/>
        <rFont val="Arial"/>
        <family val="2"/>
      </rPr>
      <t>_Ficha 01 e 04</t>
    </r>
  </si>
  <si>
    <t>Mat.24.648 de 16/03/2020_Lv.2-BP_Fl.105</t>
  </si>
  <si>
    <t>GLEBA FAZENDA PRINCESINHA</t>
  </si>
  <si>
    <t>DOE.34.053 DE 09/12/2019</t>
  </si>
  <si>
    <t>Port.820 de 26/11/2019_Proc.2014/217524</t>
  </si>
  <si>
    <t>UACA/Ediumberto Ferreira dos Santos</t>
  </si>
  <si>
    <t>GLEBA FAZENDA 2 FM</t>
  </si>
  <si>
    <t>DOE. 34.312 de 14/08/2020</t>
  </si>
  <si>
    <t>Port. 623 de 13/08/2020_Proc.2017/538673</t>
  </si>
  <si>
    <t>DOE.34.312 de 14/08/2020</t>
  </si>
  <si>
    <t>GLEBA MARAPANIM - PARTE E</t>
  </si>
  <si>
    <t>Port.621 de 13/08/2020_Proc.2020/378351</t>
  </si>
  <si>
    <t>1.332.4067</t>
  </si>
  <si>
    <t>Mat.6673 de 28/08/2020_Lv.2-U_Ficha: 158</t>
  </si>
  <si>
    <t>GLEBA FAZENDA TEOLINDA I</t>
  </si>
  <si>
    <t>DOE.34.306 de 10/08/2020</t>
  </si>
  <si>
    <t>Port. 614 de 07/08/2020_Proc.Adm.2009/23350</t>
  </si>
  <si>
    <t>Mat. 4563 de 09/09/2020_Lv.2-R_Ficha: 0001 a  00004</t>
  </si>
  <si>
    <t>GLEBA VILA DO GURUPIZINHO</t>
  </si>
  <si>
    <t>DOE 34.356 de 25/09/2020</t>
  </si>
  <si>
    <t>Port.722 de 24/09/2020_2018/259254</t>
  </si>
  <si>
    <t>PREFEITURA MUNICIPAL DE ULIANÓPOLIS</t>
  </si>
  <si>
    <t>Mat. 65.180 de 06/10/2020 Lv.2 Fl. 01 F</t>
  </si>
  <si>
    <t>GLEBA ÁGUAS LINDAS</t>
  </si>
  <si>
    <t>DOE. 34.352 de 22/09/2020</t>
  </si>
  <si>
    <t>DOE. 31.674 de 26/05/2010</t>
  </si>
  <si>
    <t>DOE. 33.111 de 19/04/2016</t>
  </si>
  <si>
    <t>Port. 712 de 21/09/2020 Proc Adm 2016/45080</t>
  </si>
  <si>
    <t>PATRÍCIA OSÓRIO DA SILVEIRA BUENO</t>
  </si>
  <si>
    <t>5.707,6576</t>
  </si>
  <si>
    <t>Mat.6685 de 16/10/2020_Lv.2-U_Ficha: 181/185</t>
  </si>
  <si>
    <t>GLEBA RIO CANDIRU-MIRI</t>
  </si>
  <si>
    <t>DOE.34.331 de 01/09/2020</t>
  </si>
  <si>
    <t>Port. 648 de 25/08/2020_Proc.Adm.2019/637036</t>
  </si>
  <si>
    <t>Mat. 4565 de 14/10/2020_Lv.2-R_Ficha: 0001 a  00004-V</t>
  </si>
  <si>
    <t>GLEBA CAMARÁ</t>
  </si>
  <si>
    <t>DOE.34.360 de 01/10/2020</t>
  </si>
  <si>
    <t>Port.732 de 30/09/2020_Proc.2020/553062</t>
  </si>
  <si>
    <t>Mat. 4566 de 14/10/2020_Lv.2-R_Ficha: 0001 a  00004-V</t>
  </si>
  <si>
    <t>GLEBA ATRATICUM</t>
  </si>
  <si>
    <t>Port.733 de 30/09/2020_Proc.2020/668433</t>
  </si>
  <si>
    <t>20.939,3876</t>
  </si>
  <si>
    <t>GLEBA RIO MULATA</t>
  </si>
  <si>
    <t>1.327.3149</t>
  </si>
  <si>
    <t>GLEBA RIO MOCAJATUBA</t>
  </si>
  <si>
    <t>DOE.34.384 de 23/10/2020</t>
  </si>
  <si>
    <t>Port. 817 de 22/10/2020 Proc.2014/364750</t>
  </si>
  <si>
    <t>Mat. 25.476 de 26/10/2020_Lv.2CP_Ficha 138</t>
  </si>
  <si>
    <t>186.406.1438 há</t>
  </si>
  <si>
    <t>Mat. 24.651 de 16/03/2020_Lv.2-BP_Fl.109 a 114v</t>
  </si>
  <si>
    <t>GLEBA ALTAMIRA VI - PARTE II</t>
  </si>
  <si>
    <t>DOE.34.036 de 14/11/2019</t>
  </si>
  <si>
    <t>Port. 801 de 13/11/2020_Proc.2019/505532</t>
  </si>
  <si>
    <t>Refiticação da gleba Altamira VI - Mat. 1.078; Fls. 079; Livro 2-C; Comarca de Altamira</t>
  </si>
  <si>
    <t xml:space="preserve">CUMARU DO NORTE </t>
  </si>
  <si>
    <t>XXXXXX</t>
  </si>
  <si>
    <t>Mat.15.892  de 29/08/2020_Lv.2-BJ_Fl.04</t>
  </si>
  <si>
    <t>NEI PEREIRA DE OLIVEIRA</t>
  </si>
  <si>
    <t>13.774.6054</t>
  </si>
  <si>
    <t>Mat.15.884 de 16/09/2020_Lv.2-BI_Fl.191-196</t>
  </si>
  <si>
    <t>Errata Publicação na Edição n° 34.261 de 23/06/2020</t>
  </si>
  <si>
    <t>Marituba</t>
  </si>
  <si>
    <t>Prefeitura Municipal de Marituba</t>
  </si>
  <si>
    <t>Mat. 11.424 de 26/11/2020_Lv.2, Ficha 01 a 02v</t>
  </si>
  <si>
    <t>Mat.15.896  de 02/10/2020_Lv.2-BJ_Fl. 17 a 20</t>
  </si>
  <si>
    <t>Errata Publicação na Edição n° 34.196 de 27/04/2020</t>
  </si>
  <si>
    <t>22.582.9149</t>
  </si>
  <si>
    <t>Mat.15.895  de 02/10/2020_Lv.2-BJ_Fl. 08 a 16</t>
  </si>
  <si>
    <t>37.581.0302</t>
  </si>
  <si>
    <t xml:space="preserve">GLEBA MATA SETE </t>
  </si>
  <si>
    <t xml:space="preserve">Port. 816 de 22/10/2020_Proc. 2020/576981 </t>
  </si>
  <si>
    <t>Mat.14.178 de 27/11/2020_Lv.2_FICHAS 001/012V</t>
  </si>
  <si>
    <t>6.053.0501</t>
  </si>
  <si>
    <t>Mat.15.898  de 05/10/2020_Lv.2-BJ_Fl.22 a 27</t>
  </si>
  <si>
    <t>GLEBA CAETÉ-TAPERAÇU</t>
  </si>
  <si>
    <t>Port. 622 de 13/08/2020_Proc.2020/4668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</si>
</sst>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_);\(#,##0.0000\)"/>
    <numFmt numFmtId="165" formatCode="#,##0.0000;[Red]#,##0.0000"/>
    <numFmt numFmtId="166" formatCode="0.0000"/>
    <numFmt numFmtId="167" formatCode="#,##0.0000"/>
    <numFmt numFmtId="168" formatCode="00"/>
    <numFmt numFmtId="169" formatCode="#.##0.0000;[Red]#.##0.0000"/>
  </numFmts>
  <fonts count="29">
    <font>
      <sz val="10"/>
      <name val="Arial"/>
      <charset val="134"/>
    </font>
    <font>
      <sz val="10"/>
      <color theme="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4" xfId="0" applyFill="1" applyBorder="1" applyAlignment="1">
      <alignment horizontal="left"/>
    </xf>
    <xf numFmtId="0" fontId="0" fillId="3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8" fontId="0" fillId="5" borderId="1" xfId="0" applyNumberFormat="1" applyFont="1" applyFill="1" applyBorder="1" applyAlignment="1">
      <alignment horizontal="center"/>
    </xf>
    <xf numFmtId="168" fontId="4" fillId="5" borderId="2" xfId="0" applyNumberFormat="1" applyFont="1" applyFill="1" applyBorder="1" applyAlignment="1">
      <alignment horizontal="center"/>
    </xf>
    <xf numFmtId="168" fontId="0" fillId="5" borderId="2" xfId="0" applyNumberForma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7" fontId="0" fillId="5" borderId="2" xfId="0" applyNumberFormat="1" applyFill="1" applyBorder="1" applyAlignment="1">
      <alignment horizontal="center"/>
    </xf>
    <xf numFmtId="167" fontId="4" fillId="5" borderId="2" xfId="0" applyNumberFormat="1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168" fontId="0" fillId="3" borderId="2" xfId="0" applyNumberFormat="1" applyFon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8" fontId="0" fillId="5" borderId="2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0" fillId="3" borderId="5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 vertical="center"/>
    </xf>
    <xf numFmtId="168" fontId="0" fillId="3" borderId="5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8" fontId="0" fillId="4" borderId="1" xfId="0" applyNumberFormat="1" applyFont="1" applyFill="1" applyBorder="1" applyAlignment="1">
      <alignment horizontal="center"/>
    </xf>
    <xf numFmtId="168" fontId="4" fillId="4" borderId="2" xfId="0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7" fontId="4" fillId="4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center"/>
    </xf>
    <xf numFmtId="168" fontId="0" fillId="5" borderId="5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8" fontId="0" fillId="3" borderId="5" xfId="0" applyNumberFormat="1" applyFont="1" applyFill="1" applyBorder="1" applyAlignment="1">
      <alignment horizontal="center"/>
    </xf>
    <xf numFmtId="166" fontId="0" fillId="5" borderId="2" xfId="0" applyNumberFormat="1" applyFont="1" applyFill="1" applyBorder="1" applyAlignment="1">
      <alignment horizontal="center"/>
    </xf>
    <xf numFmtId="168" fontId="0" fillId="5" borderId="5" xfId="0" applyNumberFormat="1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8" fontId="8" fillId="5" borderId="2" xfId="0" applyNumberFormat="1" applyFont="1" applyFill="1" applyBorder="1" applyAlignment="1">
      <alignment horizontal="center"/>
    </xf>
    <xf numFmtId="168" fontId="8" fillId="3" borderId="2" xfId="0" applyNumberFormat="1" applyFont="1" applyFill="1" applyBorder="1" applyAlignment="1">
      <alignment horizontal="center"/>
    </xf>
    <xf numFmtId="168" fontId="0" fillId="3" borderId="2" xfId="0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8" fontId="0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3" borderId="0" xfId="0" applyFill="1" applyBorder="1"/>
    <xf numFmtId="168" fontId="0" fillId="0" borderId="0" xfId="0" applyNumberFormat="1" applyFill="1" applyBorder="1" applyAlignment="1">
      <alignment horizontal="left"/>
    </xf>
    <xf numFmtId="0" fontId="0" fillId="0" borderId="0" xfId="0" applyBorder="1"/>
    <xf numFmtId="167" fontId="0" fillId="4" borderId="5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8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/>
    </xf>
    <xf numFmtId="168" fontId="9" fillId="3" borderId="2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/>
    </xf>
    <xf numFmtId="168" fontId="4" fillId="3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7" fontId="0" fillId="5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68" fontId="4" fillId="5" borderId="1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7" fontId="4" fillId="5" borderId="2" xfId="0" applyNumberFormat="1" applyFont="1" applyFill="1" applyBorder="1" applyAlignment="1">
      <alignment horizontal="center" vertical="center"/>
    </xf>
    <xf numFmtId="166" fontId="0" fillId="5" borderId="2" xfId="0" applyNumberFormat="1" applyFont="1" applyFill="1" applyBorder="1" applyAlignment="1">
      <alignment horizontal="center" vertical="center"/>
    </xf>
    <xf numFmtId="168" fontId="0" fillId="5" borderId="5" xfId="0" applyNumberFormat="1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center" vertical="center"/>
    </xf>
    <xf numFmtId="168" fontId="4" fillId="5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7" fontId="9" fillId="3" borderId="5" xfId="0" applyNumberFormat="1" applyFont="1" applyFill="1" applyBorder="1" applyAlignment="1">
      <alignment horizontal="center"/>
    </xf>
    <xf numFmtId="167" fontId="11" fillId="3" borderId="2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7" fontId="4" fillId="5" borderId="2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/>
    </xf>
    <xf numFmtId="168" fontId="9" fillId="3" borderId="5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166" fontId="0" fillId="5" borderId="2" xfId="0" applyNumberFormat="1" applyFill="1" applyBorder="1" applyAlignment="1">
      <alignment horizontal="center" vertical="center" wrapText="1"/>
    </xf>
    <xf numFmtId="168" fontId="0" fillId="5" borderId="5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7" fontId="0" fillId="5" borderId="2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7" fontId="5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169" fontId="0" fillId="5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167" fontId="12" fillId="3" borderId="2" xfId="0" applyNumberFormat="1" applyFon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166" fontId="0" fillId="5" borderId="2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center"/>
    </xf>
    <xf numFmtId="168" fontId="4" fillId="5" borderId="5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7" fontId="0" fillId="3" borderId="2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4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6" borderId="8" xfId="0" applyFill="1" applyBorder="1" applyAlignment="1">
      <alignment horizontal="center"/>
    </xf>
    <xf numFmtId="165" fontId="4" fillId="6" borderId="8" xfId="0" applyNumberFormat="1" applyFon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167" fontId="4" fillId="6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left"/>
    </xf>
    <xf numFmtId="0" fontId="0" fillId="0" borderId="0" xfId="0" applyAlignment="1">
      <alignment horizontal="left" vertical="justify" wrapText="1"/>
    </xf>
    <xf numFmtId="166" fontId="0" fillId="4" borderId="2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6" borderId="8" xfId="0" applyNumberFormat="1" applyFill="1" applyBorder="1" applyAlignment="1">
      <alignment horizontal="center"/>
    </xf>
    <xf numFmtId="168" fontId="0" fillId="6" borderId="8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8" fontId="0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0" fillId="3" borderId="2" xfId="0" quotePrefix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168" fontId="15" fillId="5" borderId="2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168" fontId="17" fillId="3" borderId="5" xfId="0" applyNumberFormat="1" applyFont="1" applyFill="1" applyBorder="1" applyAlignment="1">
      <alignment horizontal="center"/>
    </xf>
    <xf numFmtId="168" fontId="17" fillId="5" borderId="5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168" fontId="12" fillId="3" borderId="1" xfId="0" applyNumberFormat="1" applyFont="1" applyFill="1" applyBorder="1" applyAlignment="1">
      <alignment horizontal="center"/>
    </xf>
    <xf numFmtId="168" fontId="12" fillId="3" borderId="2" xfId="0" applyNumberFormat="1" applyFont="1" applyFill="1" applyBorder="1" applyAlignment="1">
      <alignment horizontal="center"/>
    </xf>
    <xf numFmtId="165" fontId="18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7" fontId="18" fillId="3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8" fontId="19" fillId="3" borderId="2" xfId="0" applyNumberFormat="1" applyFont="1" applyFill="1" applyBorder="1" applyAlignment="1">
      <alignment horizontal="center"/>
    </xf>
    <xf numFmtId="168" fontId="20" fillId="3" borderId="5" xfId="0" applyNumberFormat="1" applyFont="1" applyFill="1" applyBorder="1" applyAlignment="1">
      <alignment horizontal="center"/>
    </xf>
    <xf numFmtId="168" fontId="12" fillId="3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168" fontId="14" fillId="3" borderId="5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167" fontId="12" fillId="3" borderId="5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  <xf numFmtId="168" fontId="14" fillId="3" borderId="2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7" fontId="14" fillId="3" borderId="5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8" fontId="14" fillId="3" borderId="2" xfId="0" applyNumberFormat="1" applyFont="1" applyFill="1" applyBorder="1" applyAlignment="1">
      <alignment horizontal="center" vertical="center" wrapText="1"/>
    </xf>
    <xf numFmtId="168" fontId="17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/>
    </xf>
    <xf numFmtId="168" fontId="9" fillId="3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164" fontId="12" fillId="3" borderId="8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7" fontId="0" fillId="3" borderId="16" xfId="0" applyNumberForma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7" fontId="0" fillId="3" borderId="11" xfId="0" applyNumberForma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168" fontId="12" fillId="3" borderId="1" xfId="0" applyNumberFormat="1" applyFont="1" applyFill="1" applyBorder="1" applyAlignment="1">
      <alignment horizontal="center" vertical="center"/>
    </xf>
    <xf numFmtId="168" fontId="12" fillId="3" borderId="2" xfId="0" applyNumberFormat="1" applyFont="1" applyFill="1" applyBorder="1" applyAlignment="1">
      <alignment horizontal="center" vertical="center"/>
    </xf>
    <xf numFmtId="165" fontId="18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7" fontId="12" fillId="3" borderId="2" xfId="0" applyNumberFormat="1" applyFont="1" applyFill="1" applyBorder="1" applyAlignment="1">
      <alignment horizontal="center" vertical="center"/>
    </xf>
    <xf numFmtId="167" fontId="18" fillId="3" borderId="2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167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167" fontId="14" fillId="3" borderId="5" xfId="0" applyNumberFormat="1" applyFont="1" applyFill="1" applyBorder="1" applyAlignment="1">
      <alignment horizontal="center"/>
    </xf>
    <xf numFmtId="167" fontId="14" fillId="3" borderId="2" xfId="0" applyNumberFormat="1" applyFont="1" applyFill="1" applyBorder="1" applyAlignment="1">
      <alignment horizontal="center"/>
    </xf>
    <xf numFmtId="168" fontId="9" fillId="3" borderId="5" xfId="0" applyNumberFormat="1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5" fontId="18" fillId="3" borderId="8" xfId="0" applyNumberFormat="1" applyFont="1" applyFill="1" applyBorder="1" applyAlignment="1">
      <alignment horizontal="center"/>
    </xf>
    <xf numFmtId="167" fontId="18" fillId="3" borderId="8" xfId="0" applyNumberFormat="1" applyFont="1" applyFill="1" applyBorder="1" applyAlignment="1">
      <alignment horizontal="center"/>
    </xf>
    <xf numFmtId="166" fontId="12" fillId="3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68" fontId="12" fillId="3" borderId="5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center"/>
    </xf>
    <xf numFmtId="168" fontId="17" fillId="3" borderId="2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168" fontId="17" fillId="5" borderId="2" xfId="0" applyNumberFormat="1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 wrapText="1"/>
    </xf>
    <xf numFmtId="168" fontId="20" fillId="3" borderId="2" xfId="0" applyNumberFormat="1" applyFont="1" applyFill="1" applyBorder="1" applyAlignment="1">
      <alignment horizontal="center"/>
    </xf>
    <xf numFmtId="168" fontId="21" fillId="3" borderId="2" xfId="0" applyNumberFormat="1" applyFont="1" applyFill="1" applyBorder="1" applyAlignment="1">
      <alignment horizontal="center"/>
    </xf>
    <xf numFmtId="168" fontId="17" fillId="4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168" fontId="17" fillId="4" borderId="5" xfId="0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20" fillId="3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7" fillId="0" borderId="0" xfId="0" applyFont="1" applyAlignment="1">
      <alignment horizontal="justify" vertical="center"/>
    </xf>
    <xf numFmtId="167" fontId="12" fillId="3" borderId="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167" fontId="14" fillId="3" borderId="9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/>
    </xf>
    <xf numFmtId="166" fontId="14" fillId="5" borderId="2" xfId="0" applyNumberFormat="1" applyFont="1" applyFill="1" applyBorder="1" applyAlignment="1">
      <alignment horizontal="center" vertical="center"/>
    </xf>
    <xf numFmtId="167" fontId="14" fillId="3" borderId="2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12" fillId="3" borderId="14" xfId="0" applyFon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7" fontId="4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/>
    </xf>
    <xf numFmtId="49" fontId="0" fillId="5" borderId="2" xfId="0" applyNumberForma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7" fontId="14" fillId="3" borderId="8" xfId="0" applyNumberFormat="1" applyFont="1" applyFill="1" applyBorder="1" applyAlignment="1">
      <alignment horizontal="center"/>
    </xf>
    <xf numFmtId="167" fontId="4" fillId="3" borderId="8" xfId="0" applyNumberFormat="1" applyFont="1" applyFill="1" applyBorder="1" applyAlignment="1">
      <alignment horizontal="center"/>
    </xf>
    <xf numFmtId="166" fontId="14" fillId="3" borderId="8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7" fontId="4" fillId="5" borderId="8" xfId="0" applyNumberFormat="1" applyFon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167" fontId="14" fillId="5" borderId="8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166" fontId="1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</cellXfs>
  <cellStyles count="2">
    <cellStyle name="Normal" xfId="0" builtinId="0"/>
    <cellStyle name="Normal 2" xfId="1" xr:uid="{00000000-0005-0000-0000-000001000000}"/>
  </cellStyles>
  <dxfs count="7">
    <dxf>
      <font>
        <color theme="0"/>
      </font>
    </dxf>
    <dxf>
      <fill>
        <patternFill patternType="solid">
          <bgColor theme="1"/>
        </patternFill>
      </fill>
    </dxf>
    <dxf>
      <alignment vertical="center"/>
    </dxf>
    <dxf>
      <alignment horizontal="center"/>
    </dxf>
    <dxf>
      <alignment wrapText="1"/>
    </dxf>
    <dxf>
      <alignment wrapText="1"/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66041959579503E-2"/>
          <c:y val="4.4365467511241603E-2"/>
          <c:w val="0.842413579484101"/>
          <c:h val="0.59290843815181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Rel. arrec. mun.'!$B$1</c:f>
              <c:strCache>
                <c:ptCount val="1"/>
                <c:pt idx="0">
                  <c:v> ÁREA DO MUNICÍPIO (ha)</c:v>
                </c:pt>
              </c:strCache>
            </c:strRef>
          </c:tx>
          <c:invertIfNegative val="0"/>
          <c:cat>
            <c:strRef>
              <c:f>'Graf. Rel. arrec. mun.'!$A$2:$A$117</c:f>
              <c:strCache>
                <c:ptCount val="116"/>
                <c:pt idx="0">
                  <c:v>ABEL FIGUEIREDO</c:v>
                </c:pt>
                <c:pt idx="1">
                  <c:v>AFUÁ</c:v>
                </c:pt>
                <c:pt idx="2">
                  <c:v>AGUA AZUL DO NORTE</c:v>
                </c:pt>
                <c:pt idx="3">
                  <c:v>ALENQUER</c:v>
                </c:pt>
                <c:pt idx="4">
                  <c:v>ALTAMIRA</c:v>
                </c:pt>
                <c:pt idx="5">
                  <c:v>ANAJÁS</c:v>
                </c:pt>
                <c:pt idx="6">
                  <c:v>ANANINDEUA</c:v>
                </c:pt>
                <c:pt idx="7">
                  <c:v>ANAPU</c:v>
                </c:pt>
                <c:pt idx="8">
                  <c:v>AUGUSTO CORRÊA</c:v>
                </c:pt>
                <c:pt idx="9">
                  <c:v>AURORA DO PARA</c:v>
                </c:pt>
                <c:pt idx="10">
                  <c:v>AVEIRO</c:v>
                </c:pt>
                <c:pt idx="11">
                  <c:v>BANNACH</c:v>
                </c:pt>
                <c:pt idx="12">
                  <c:v>BELÉM</c:v>
                </c:pt>
                <c:pt idx="13">
                  <c:v>BELTERRA</c:v>
                </c:pt>
                <c:pt idx="14">
                  <c:v>BENEVIDES</c:v>
                </c:pt>
                <c:pt idx="15">
                  <c:v>BOM JESUS DO TOCANTINS</c:v>
                </c:pt>
                <c:pt idx="16">
                  <c:v>BONITO</c:v>
                </c:pt>
                <c:pt idx="17">
                  <c:v>BRAGANÇA</c:v>
                </c:pt>
                <c:pt idx="18">
                  <c:v>BRASIL NOVO</c:v>
                </c:pt>
                <c:pt idx="19">
                  <c:v>BREJO GRANDE DO ARAGUAIA</c:v>
                </c:pt>
                <c:pt idx="20">
                  <c:v>BREVES</c:v>
                </c:pt>
                <c:pt idx="21">
                  <c:v>CACHOEIRA DO ARARI</c:v>
                </c:pt>
                <c:pt idx="22">
                  <c:v>CACHOEIRA DO PIRIÁ</c:v>
                </c:pt>
                <c:pt idx="23">
                  <c:v>CANAÃ DOS CARAJÁS</c:v>
                </c:pt>
                <c:pt idx="24">
                  <c:v>CAPANEMA</c:v>
                </c:pt>
                <c:pt idx="25">
                  <c:v>CAPITÃO POÇO</c:v>
                </c:pt>
                <c:pt idx="26">
                  <c:v>CASTANHAL</c:v>
                </c:pt>
                <c:pt idx="27">
                  <c:v>CHAVES</c:v>
                </c:pt>
                <c:pt idx="28">
                  <c:v>COLARES</c:v>
                </c:pt>
                <c:pt idx="29">
                  <c:v>CONCEIÇÃO DO ARAGUAIA</c:v>
                </c:pt>
                <c:pt idx="30">
                  <c:v>CONCORDIA DO PARA</c:v>
                </c:pt>
                <c:pt idx="31">
                  <c:v>CUMARÚ DO NORTE</c:v>
                </c:pt>
                <c:pt idx="32">
                  <c:v>CURIONÓPOLIS</c:v>
                </c:pt>
                <c:pt idx="33">
                  <c:v>CURRALINHO</c:v>
                </c:pt>
                <c:pt idx="34">
                  <c:v>CURUÁ</c:v>
                </c:pt>
                <c:pt idx="35">
                  <c:v>CURUÇA</c:v>
                </c:pt>
                <c:pt idx="36">
                  <c:v>ELDORADO DOS CARAJAS</c:v>
                </c:pt>
                <c:pt idx="37">
                  <c:v>FARO</c:v>
                </c:pt>
                <c:pt idx="38">
                  <c:v>FLORESTA DO ARAGUAIA</c:v>
                </c:pt>
                <c:pt idx="39">
                  <c:v>GURUPÁ</c:v>
                </c:pt>
                <c:pt idx="40">
                  <c:v>INHANGAPI</c:v>
                </c:pt>
                <c:pt idx="41">
                  <c:v>IPIXUNA DO PARA</c:v>
                </c:pt>
                <c:pt idx="42">
                  <c:v>IRITUIA</c:v>
                </c:pt>
                <c:pt idx="43">
                  <c:v>ITAITUBA</c:v>
                </c:pt>
                <c:pt idx="44">
                  <c:v>ITUPIRANGA</c:v>
                </c:pt>
                <c:pt idx="45">
                  <c:v>JACAREACANGA</c:v>
                </c:pt>
                <c:pt idx="46">
                  <c:v>JACUNDÁ</c:v>
                </c:pt>
                <c:pt idx="47">
                  <c:v>LIMOEIRO DO AJURÚ</c:v>
                </c:pt>
                <c:pt idx="48">
                  <c:v>MAE DO RIO</c:v>
                </c:pt>
                <c:pt idx="49">
                  <c:v>MAGALHAES BARATA</c:v>
                </c:pt>
                <c:pt idx="50">
                  <c:v>MARACANÃ</c:v>
                </c:pt>
                <c:pt idx="51">
                  <c:v>MARAPANIM</c:v>
                </c:pt>
                <c:pt idx="52">
                  <c:v>MARITUBA</c:v>
                </c:pt>
                <c:pt idx="53">
                  <c:v>MEDICILÂNDIA</c:v>
                </c:pt>
                <c:pt idx="54">
                  <c:v>MELGAÇO</c:v>
                </c:pt>
                <c:pt idx="55">
                  <c:v>MOCAJUBA</c:v>
                </c:pt>
                <c:pt idx="56">
                  <c:v>MONTE ALEGRE</c:v>
                </c:pt>
                <c:pt idx="57">
                  <c:v>MUANÁ</c:v>
                </c:pt>
                <c:pt idx="58">
                  <c:v>NOVA ESPERANÇA DO PIRIA</c:v>
                </c:pt>
                <c:pt idx="59">
                  <c:v>NOVA IPIXUNA</c:v>
                </c:pt>
                <c:pt idx="60">
                  <c:v>NOVA TIMBOTEUA</c:v>
                </c:pt>
                <c:pt idx="61">
                  <c:v>NOVO PROGRESSO</c:v>
                </c:pt>
                <c:pt idx="62">
                  <c:v>NOVO REPARTIMENTO</c:v>
                </c:pt>
                <c:pt idx="63">
                  <c:v>ÓBIDOS</c:v>
                </c:pt>
                <c:pt idx="64">
                  <c:v>ORIXIMINÁ</c:v>
                </c:pt>
                <c:pt idx="65">
                  <c:v>OUREM</c:v>
                </c:pt>
                <c:pt idx="66">
                  <c:v>OURILANDIA DO NORTE</c:v>
                </c:pt>
                <c:pt idx="67">
                  <c:v>PACAJÁ</c:v>
                </c:pt>
                <c:pt idx="68">
                  <c:v>PALESTINA DO PARA</c:v>
                </c:pt>
                <c:pt idx="69">
                  <c:v>PARAUAPEBAS</c:v>
                </c:pt>
                <c:pt idx="70">
                  <c:v>PAU DÀRCO</c:v>
                </c:pt>
                <c:pt idx="71">
                  <c:v>PEIXE BOI</c:v>
                </c:pt>
                <c:pt idx="72">
                  <c:v>PIÇARRA</c:v>
                </c:pt>
                <c:pt idx="73">
                  <c:v>PLACAS</c:v>
                </c:pt>
                <c:pt idx="74">
                  <c:v>PONTA DE PEDRAS</c:v>
                </c:pt>
                <c:pt idx="75">
                  <c:v>PORTEL</c:v>
                </c:pt>
                <c:pt idx="76">
                  <c:v>PRAINHA</c:v>
                </c:pt>
                <c:pt idx="77">
                  <c:v>PRIMAVERA</c:v>
                </c:pt>
                <c:pt idx="78">
                  <c:v>QUATIPURU</c:v>
                </c:pt>
                <c:pt idx="79">
                  <c:v>REDENÇÃO</c:v>
                </c:pt>
                <c:pt idx="80">
                  <c:v>RIO MARIA</c:v>
                </c:pt>
                <c:pt idx="81">
                  <c:v>RURÓPOLIS</c:v>
                </c:pt>
                <c:pt idx="82">
                  <c:v>SALINÓPOLIS</c:v>
                </c:pt>
                <c:pt idx="83">
                  <c:v>SALVATERRA</c:v>
                </c:pt>
                <c:pt idx="84">
                  <c:v>SANTA BÁRBARA</c:v>
                </c:pt>
                <c:pt idx="85">
                  <c:v>SANTA CRUZ DO ARARI</c:v>
                </c:pt>
                <c:pt idx="86">
                  <c:v>SANTA MARIA DAS BARREIRAS</c:v>
                </c:pt>
                <c:pt idx="87">
                  <c:v>SANTA MARIA DO PARÁ</c:v>
                </c:pt>
                <c:pt idx="88">
                  <c:v>SANTANA DO ARAGUAIA</c:v>
                </c:pt>
                <c:pt idx="89">
                  <c:v>SANTARÉM</c:v>
                </c:pt>
                <c:pt idx="90">
                  <c:v>SANTAREM NOVO</c:v>
                </c:pt>
                <c:pt idx="91">
                  <c:v>SANTO ANTONIO DO TAUÁ</c:v>
                </c:pt>
                <c:pt idx="92">
                  <c:v>SÃO CAETANO DE ODIVELAS</c:v>
                </c:pt>
                <c:pt idx="93">
                  <c:v>SÃO DOMINGOS DO ARAGUAIA</c:v>
                </c:pt>
                <c:pt idx="94">
                  <c:v>SÃO DOMINGOS DO CAPIM</c:v>
                </c:pt>
                <c:pt idx="95">
                  <c:v>SÃO GERALDO DO ARAGUAIA</c:v>
                </c:pt>
                <c:pt idx="96">
                  <c:v>SÃO JOÃO DA PONTA</c:v>
                </c:pt>
                <c:pt idx="97">
                  <c:v>SÃO JOÃO DE PIRABAS</c:v>
                </c:pt>
                <c:pt idx="98">
                  <c:v>SÃO JOÃO DO ARAGUAIA</c:v>
                </c:pt>
                <c:pt idx="99">
                  <c:v>SÃO SEBASTIAO DA BOA VISTA</c:v>
                </c:pt>
                <c:pt idx="100">
                  <c:v>SAPUCAIA</c:v>
                </c:pt>
                <c:pt idx="101">
                  <c:v>SOURE</c:v>
                </c:pt>
                <c:pt idx="102">
                  <c:v>TERRA ALTA</c:v>
                </c:pt>
                <c:pt idx="103">
                  <c:v>TERRA SANTA</c:v>
                </c:pt>
                <c:pt idx="104">
                  <c:v>TOMÉ AÇU</c:v>
                </c:pt>
                <c:pt idx="105">
                  <c:v>TRACUATEUA</c:v>
                </c:pt>
                <c:pt idx="106">
                  <c:v>TRAIRÃO</c:v>
                </c:pt>
                <c:pt idx="107">
                  <c:v>TUCUMÃ</c:v>
                </c:pt>
                <c:pt idx="108">
                  <c:v>TUCURUI</c:v>
                </c:pt>
                <c:pt idx="109">
                  <c:v>ULIANÓPOLIS</c:v>
                </c:pt>
                <c:pt idx="110">
                  <c:v>URUARÁ</c:v>
                </c:pt>
                <c:pt idx="111">
                  <c:v>VIGIA</c:v>
                </c:pt>
                <c:pt idx="112">
                  <c:v>VISEU</c:v>
                </c:pt>
                <c:pt idx="113">
                  <c:v>VITORIA DO XINGÚ</c:v>
                </c:pt>
                <c:pt idx="114">
                  <c:v>XINGUARA</c:v>
                </c:pt>
                <c:pt idx="115">
                  <c:v>Total Geral</c:v>
                </c:pt>
              </c:strCache>
            </c:strRef>
          </c:cat>
          <c:val>
            <c:numRef>
              <c:f>'Graf. Rel. arrec. mun.'!$B$2:$B$117</c:f>
              <c:numCache>
                <c:formatCode>General</c:formatCode>
                <c:ptCount val="116"/>
                <c:pt idx="0">
                  <c:v>61627.1</c:v>
                </c:pt>
                <c:pt idx="1">
                  <c:v>837279.5</c:v>
                </c:pt>
                <c:pt idx="2">
                  <c:v>711396.1</c:v>
                </c:pt>
                <c:pt idx="3">
                  <c:v>2364545.2000000002</c:v>
                </c:pt>
                <c:pt idx="4">
                  <c:v>15953373</c:v>
                </c:pt>
                <c:pt idx="5">
                  <c:v>692174.6</c:v>
                </c:pt>
                <c:pt idx="6">
                  <c:v>19050.3</c:v>
                </c:pt>
                <c:pt idx="7">
                  <c:v>1189550.6000000001</c:v>
                </c:pt>
                <c:pt idx="8">
                  <c:v>109154.1</c:v>
                </c:pt>
                <c:pt idx="9">
                  <c:v>181184</c:v>
                </c:pt>
                <c:pt idx="10">
                  <c:v>1707403.6</c:v>
                </c:pt>
                <c:pt idx="11">
                  <c:v>295644.90000000002</c:v>
                </c:pt>
                <c:pt idx="12">
                  <c:v>105940.6</c:v>
                </c:pt>
                <c:pt idx="13">
                  <c:v>439841.9</c:v>
                </c:pt>
                <c:pt idx="14">
                  <c:v>18782.599999999999</c:v>
                </c:pt>
                <c:pt idx="15">
                  <c:v>281647.90000000002</c:v>
                </c:pt>
                <c:pt idx="16">
                  <c:v>58673.7</c:v>
                </c:pt>
                <c:pt idx="17">
                  <c:v>209193</c:v>
                </c:pt>
                <c:pt idx="18">
                  <c:v>636257.5</c:v>
                </c:pt>
                <c:pt idx="19">
                  <c:v>128847.7</c:v>
                </c:pt>
                <c:pt idx="20">
                  <c:v>955051.3</c:v>
                </c:pt>
                <c:pt idx="21">
                  <c:v>310026.09999999998</c:v>
                </c:pt>
                <c:pt idx="22">
                  <c:v>246197.2</c:v>
                </c:pt>
                <c:pt idx="23">
                  <c:v>314640.7</c:v>
                </c:pt>
                <c:pt idx="24">
                  <c:v>61469.3</c:v>
                </c:pt>
                <c:pt idx="25">
                  <c:v>289955.3</c:v>
                </c:pt>
                <c:pt idx="26">
                  <c:v>102888.9</c:v>
                </c:pt>
                <c:pt idx="27">
                  <c:v>1308495.7</c:v>
                </c:pt>
                <c:pt idx="28">
                  <c:v>60979.199999999997</c:v>
                </c:pt>
                <c:pt idx="29">
                  <c:v>582948.19999999995</c:v>
                </c:pt>
                <c:pt idx="30">
                  <c:v>69094.7</c:v>
                </c:pt>
                <c:pt idx="31">
                  <c:v>1708500.1</c:v>
                </c:pt>
                <c:pt idx="32">
                  <c:v>236874.3</c:v>
                </c:pt>
                <c:pt idx="33">
                  <c:v>361725.2</c:v>
                </c:pt>
                <c:pt idx="34">
                  <c:v>143115.70000000001</c:v>
                </c:pt>
                <c:pt idx="35">
                  <c:v>67267.5</c:v>
                </c:pt>
                <c:pt idx="36">
                  <c:v>295673.40000000002</c:v>
                </c:pt>
                <c:pt idx="37">
                  <c:v>1177062.8</c:v>
                </c:pt>
                <c:pt idx="38">
                  <c:v>344428.5</c:v>
                </c:pt>
                <c:pt idx="39">
                  <c:v>854011.3</c:v>
                </c:pt>
                <c:pt idx="40">
                  <c:v>47144.9</c:v>
                </c:pt>
                <c:pt idx="41">
                  <c:v>521555.5</c:v>
                </c:pt>
                <c:pt idx="42">
                  <c:v>137936.20000000001</c:v>
                </c:pt>
                <c:pt idx="43">
                  <c:v>6204070.5</c:v>
                </c:pt>
                <c:pt idx="44">
                  <c:v>788010.7</c:v>
                </c:pt>
                <c:pt idx="45">
                  <c:v>5330308.3</c:v>
                </c:pt>
                <c:pt idx="46">
                  <c:v>200831.5</c:v>
                </c:pt>
                <c:pt idx="47">
                  <c:v>149018.6</c:v>
                </c:pt>
                <c:pt idx="48">
                  <c:v>46949.2</c:v>
                </c:pt>
                <c:pt idx="49">
                  <c:v>32526.5</c:v>
                </c:pt>
                <c:pt idx="50">
                  <c:v>85566.399999999994</c:v>
                </c:pt>
                <c:pt idx="51">
                  <c:v>79598.7</c:v>
                </c:pt>
                <c:pt idx="52">
                  <c:v>10334.299999999999</c:v>
                </c:pt>
                <c:pt idx="53">
                  <c:v>827262.9</c:v>
                </c:pt>
                <c:pt idx="54">
                  <c:v>677401.8</c:v>
                </c:pt>
                <c:pt idx="55">
                  <c:v>87080.9</c:v>
                </c:pt>
                <c:pt idx="56">
                  <c:v>1815256</c:v>
                </c:pt>
                <c:pt idx="57">
                  <c:v>376555</c:v>
                </c:pt>
                <c:pt idx="58">
                  <c:v>280931.20000000001</c:v>
                </c:pt>
                <c:pt idx="59">
                  <c:v>156418.4</c:v>
                </c:pt>
                <c:pt idx="60">
                  <c:v>48985.2</c:v>
                </c:pt>
                <c:pt idx="61">
                  <c:v>3816213.4</c:v>
                </c:pt>
                <c:pt idx="62">
                  <c:v>1539871.4</c:v>
                </c:pt>
                <c:pt idx="63">
                  <c:v>2802141.9</c:v>
                </c:pt>
                <c:pt idx="64">
                  <c:v>10760329.199999999</c:v>
                </c:pt>
                <c:pt idx="65">
                  <c:v>56238.7</c:v>
                </c:pt>
                <c:pt idx="66">
                  <c:v>1441056.7</c:v>
                </c:pt>
                <c:pt idx="67">
                  <c:v>1183233.3</c:v>
                </c:pt>
                <c:pt idx="68">
                  <c:v>98436.2</c:v>
                </c:pt>
                <c:pt idx="69">
                  <c:v>688620.8</c:v>
                </c:pt>
                <c:pt idx="70">
                  <c:v>167141.9</c:v>
                </c:pt>
                <c:pt idx="71">
                  <c:v>45022.2</c:v>
                </c:pt>
                <c:pt idx="72">
                  <c:v>331266.09999999998</c:v>
                </c:pt>
                <c:pt idx="73">
                  <c:v>717319.4</c:v>
                </c:pt>
                <c:pt idx="74">
                  <c:v>336514.8</c:v>
                </c:pt>
                <c:pt idx="75">
                  <c:v>2538496</c:v>
                </c:pt>
                <c:pt idx="76">
                  <c:v>1478698.7</c:v>
                </c:pt>
                <c:pt idx="77">
                  <c:v>25860</c:v>
                </c:pt>
                <c:pt idx="78">
                  <c:v>32611.3</c:v>
                </c:pt>
                <c:pt idx="79">
                  <c:v>382380.9</c:v>
                </c:pt>
                <c:pt idx="80">
                  <c:v>411461</c:v>
                </c:pt>
                <c:pt idx="81">
                  <c:v>702132.1</c:v>
                </c:pt>
                <c:pt idx="82">
                  <c:v>23773.8</c:v>
                </c:pt>
                <c:pt idx="83">
                  <c:v>103907.2</c:v>
                </c:pt>
                <c:pt idx="84">
                  <c:v>27815.4</c:v>
                </c:pt>
                <c:pt idx="85">
                  <c:v>107665.2</c:v>
                </c:pt>
                <c:pt idx="86">
                  <c:v>1033021.4</c:v>
                </c:pt>
                <c:pt idx="87">
                  <c:v>45772.5</c:v>
                </c:pt>
                <c:pt idx="88">
                  <c:v>1159156.3</c:v>
                </c:pt>
                <c:pt idx="89">
                  <c:v>2288662.4</c:v>
                </c:pt>
                <c:pt idx="90">
                  <c:v>22951</c:v>
                </c:pt>
                <c:pt idx="91">
                  <c:v>53762.5</c:v>
                </c:pt>
                <c:pt idx="92">
                  <c:v>74346.600000000006</c:v>
                </c:pt>
                <c:pt idx="93">
                  <c:v>139246.39999999999</c:v>
                </c:pt>
                <c:pt idx="94">
                  <c:v>167724.9</c:v>
                </c:pt>
                <c:pt idx="95">
                  <c:v>316838.3</c:v>
                </c:pt>
                <c:pt idx="96">
                  <c:v>19591.8</c:v>
                </c:pt>
                <c:pt idx="97">
                  <c:v>70554.2</c:v>
                </c:pt>
                <c:pt idx="98">
                  <c:v>127988.9</c:v>
                </c:pt>
                <c:pt idx="99">
                  <c:v>163225.1</c:v>
                </c:pt>
                <c:pt idx="100">
                  <c:v>129819</c:v>
                </c:pt>
                <c:pt idx="101">
                  <c:v>351731.8</c:v>
                </c:pt>
                <c:pt idx="102">
                  <c:v>20641.400000000001</c:v>
                </c:pt>
                <c:pt idx="103">
                  <c:v>189650.6</c:v>
                </c:pt>
                <c:pt idx="104">
                  <c:v>514536.1</c:v>
                </c:pt>
                <c:pt idx="105">
                  <c:v>93427.199999999997</c:v>
                </c:pt>
                <c:pt idx="106">
                  <c:v>1199108.5</c:v>
                </c:pt>
                <c:pt idx="107">
                  <c:v>251259.4</c:v>
                </c:pt>
                <c:pt idx="108">
                  <c:v>208618.9</c:v>
                </c:pt>
                <c:pt idx="109">
                  <c:v>508846.8</c:v>
                </c:pt>
                <c:pt idx="110">
                  <c:v>1079137.1000000001</c:v>
                </c:pt>
                <c:pt idx="111">
                  <c:v>53907.9</c:v>
                </c:pt>
                <c:pt idx="112">
                  <c:v>491507.3</c:v>
                </c:pt>
                <c:pt idx="113">
                  <c:v>308953.7</c:v>
                </c:pt>
                <c:pt idx="114">
                  <c:v>377935.9</c:v>
                </c:pt>
                <c:pt idx="115">
                  <c:v>94675847.5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7-44B7-B421-6381E86EF6F8}"/>
            </c:ext>
          </c:extLst>
        </c:ser>
        <c:ser>
          <c:idx val="1"/>
          <c:order val="1"/>
          <c:tx>
            <c:strRef>
              <c:f>'Graf. Rel. arrec. mun.'!$C$1</c:f>
              <c:strCache>
                <c:ptCount val="1"/>
                <c:pt idx="0">
                  <c:v>Soma de ÁREA ARRECADADA ESTADUAL TT (ha)</c:v>
                </c:pt>
              </c:strCache>
            </c:strRef>
          </c:tx>
          <c:invertIfNegative val="0"/>
          <c:cat>
            <c:strRef>
              <c:f>'Graf. Rel. arrec. mun.'!$A$2:$A$117</c:f>
              <c:strCache>
                <c:ptCount val="116"/>
                <c:pt idx="0">
                  <c:v>ABEL FIGUEIREDO</c:v>
                </c:pt>
                <c:pt idx="1">
                  <c:v>AFUÁ</c:v>
                </c:pt>
                <c:pt idx="2">
                  <c:v>AGUA AZUL DO NORTE</c:v>
                </c:pt>
                <c:pt idx="3">
                  <c:v>ALENQUER</c:v>
                </c:pt>
                <c:pt idx="4">
                  <c:v>ALTAMIRA</c:v>
                </c:pt>
                <c:pt idx="5">
                  <c:v>ANAJÁS</c:v>
                </c:pt>
                <c:pt idx="6">
                  <c:v>ANANINDEUA</c:v>
                </c:pt>
                <c:pt idx="7">
                  <c:v>ANAPU</c:v>
                </c:pt>
                <c:pt idx="8">
                  <c:v>AUGUSTO CORRÊA</c:v>
                </c:pt>
                <c:pt idx="9">
                  <c:v>AURORA DO PARA</c:v>
                </c:pt>
                <c:pt idx="10">
                  <c:v>AVEIRO</c:v>
                </c:pt>
                <c:pt idx="11">
                  <c:v>BANNACH</c:v>
                </c:pt>
                <c:pt idx="12">
                  <c:v>BELÉM</c:v>
                </c:pt>
                <c:pt idx="13">
                  <c:v>BELTERRA</c:v>
                </c:pt>
                <c:pt idx="14">
                  <c:v>BENEVIDES</c:v>
                </c:pt>
                <c:pt idx="15">
                  <c:v>BOM JESUS DO TOCANTINS</c:v>
                </c:pt>
                <c:pt idx="16">
                  <c:v>BONITO</c:v>
                </c:pt>
                <c:pt idx="17">
                  <c:v>BRAGANÇA</c:v>
                </c:pt>
                <c:pt idx="18">
                  <c:v>BRASIL NOVO</c:v>
                </c:pt>
                <c:pt idx="19">
                  <c:v>BREJO GRANDE DO ARAGUAIA</c:v>
                </c:pt>
                <c:pt idx="20">
                  <c:v>BREVES</c:v>
                </c:pt>
                <c:pt idx="21">
                  <c:v>CACHOEIRA DO ARARI</c:v>
                </c:pt>
                <c:pt idx="22">
                  <c:v>CACHOEIRA DO PIRIÁ</c:v>
                </c:pt>
                <c:pt idx="23">
                  <c:v>CANAÃ DOS CARAJÁS</c:v>
                </c:pt>
                <c:pt idx="24">
                  <c:v>CAPANEMA</c:v>
                </c:pt>
                <c:pt idx="25">
                  <c:v>CAPITÃO POÇO</c:v>
                </c:pt>
                <c:pt idx="26">
                  <c:v>CASTANHAL</c:v>
                </c:pt>
                <c:pt idx="27">
                  <c:v>CHAVES</c:v>
                </c:pt>
                <c:pt idx="28">
                  <c:v>COLARES</c:v>
                </c:pt>
                <c:pt idx="29">
                  <c:v>CONCEIÇÃO DO ARAGUAIA</c:v>
                </c:pt>
                <c:pt idx="30">
                  <c:v>CONCORDIA DO PARA</c:v>
                </c:pt>
                <c:pt idx="31">
                  <c:v>CUMARÚ DO NORTE</c:v>
                </c:pt>
                <c:pt idx="32">
                  <c:v>CURIONÓPOLIS</c:v>
                </c:pt>
                <c:pt idx="33">
                  <c:v>CURRALINHO</c:v>
                </c:pt>
                <c:pt idx="34">
                  <c:v>CURUÁ</c:v>
                </c:pt>
                <c:pt idx="35">
                  <c:v>CURUÇA</c:v>
                </c:pt>
                <c:pt idx="36">
                  <c:v>ELDORADO DOS CARAJAS</c:v>
                </c:pt>
                <c:pt idx="37">
                  <c:v>FARO</c:v>
                </c:pt>
                <c:pt idx="38">
                  <c:v>FLORESTA DO ARAGUAIA</c:v>
                </c:pt>
                <c:pt idx="39">
                  <c:v>GURUPÁ</c:v>
                </c:pt>
                <c:pt idx="40">
                  <c:v>INHANGAPI</c:v>
                </c:pt>
                <c:pt idx="41">
                  <c:v>IPIXUNA DO PARA</c:v>
                </c:pt>
                <c:pt idx="42">
                  <c:v>IRITUIA</c:v>
                </c:pt>
                <c:pt idx="43">
                  <c:v>ITAITUBA</c:v>
                </c:pt>
                <c:pt idx="44">
                  <c:v>ITUPIRANGA</c:v>
                </c:pt>
                <c:pt idx="45">
                  <c:v>JACAREACANGA</c:v>
                </c:pt>
                <c:pt idx="46">
                  <c:v>JACUNDÁ</c:v>
                </c:pt>
                <c:pt idx="47">
                  <c:v>LIMOEIRO DO AJURÚ</c:v>
                </c:pt>
                <c:pt idx="48">
                  <c:v>MAE DO RIO</c:v>
                </c:pt>
                <c:pt idx="49">
                  <c:v>MAGALHAES BARATA</c:v>
                </c:pt>
                <c:pt idx="50">
                  <c:v>MARACANÃ</c:v>
                </c:pt>
                <c:pt idx="51">
                  <c:v>MARAPANIM</c:v>
                </c:pt>
                <c:pt idx="52">
                  <c:v>MARITUBA</c:v>
                </c:pt>
                <c:pt idx="53">
                  <c:v>MEDICILÂNDIA</c:v>
                </c:pt>
                <c:pt idx="54">
                  <c:v>MELGAÇO</c:v>
                </c:pt>
                <c:pt idx="55">
                  <c:v>MOCAJUBA</c:v>
                </c:pt>
                <c:pt idx="56">
                  <c:v>MONTE ALEGRE</c:v>
                </c:pt>
                <c:pt idx="57">
                  <c:v>MUANÁ</c:v>
                </c:pt>
                <c:pt idx="58">
                  <c:v>NOVA ESPERANÇA DO PIRIA</c:v>
                </c:pt>
                <c:pt idx="59">
                  <c:v>NOVA IPIXUNA</c:v>
                </c:pt>
                <c:pt idx="60">
                  <c:v>NOVA TIMBOTEUA</c:v>
                </c:pt>
                <c:pt idx="61">
                  <c:v>NOVO PROGRESSO</c:v>
                </c:pt>
                <c:pt idx="62">
                  <c:v>NOVO REPARTIMENTO</c:v>
                </c:pt>
                <c:pt idx="63">
                  <c:v>ÓBIDOS</c:v>
                </c:pt>
                <c:pt idx="64">
                  <c:v>ORIXIMINÁ</c:v>
                </c:pt>
                <c:pt idx="65">
                  <c:v>OUREM</c:v>
                </c:pt>
                <c:pt idx="66">
                  <c:v>OURILANDIA DO NORTE</c:v>
                </c:pt>
                <c:pt idx="67">
                  <c:v>PACAJÁ</c:v>
                </c:pt>
                <c:pt idx="68">
                  <c:v>PALESTINA DO PARA</c:v>
                </c:pt>
                <c:pt idx="69">
                  <c:v>PARAUAPEBAS</c:v>
                </c:pt>
                <c:pt idx="70">
                  <c:v>PAU DÀRCO</c:v>
                </c:pt>
                <c:pt idx="71">
                  <c:v>PEIXE BOI</c:v>
                </c:pt>
                <c:pt idx="72">
                  <c:v>PIÇARRA</c:v>
                </c:pt>
                <c:pt idx="73">
                  <c:v>PLACAS</c:v>
                </c:pt>
                <c:pt idx="74">
                  <c:v>PONTA DE PEDRAS</c:v>
                </c:pt>
                <c:pt idx="75">
                  <c:v>PORTEL</c:v>
                </c:pt>
                <c:pt idx="76">
                  <c:v>PRAINHA</c:v>
                </c:pt>
                <c:pt idx="77">
                  <c:v>PRIMAVERA</c:v>
                </c:pt>
                <c:pt idx="78">
                  <c:v>QUATIPURU</c:v>
                </c:pt>
                <c:pt idx="79">
                  <c:v>REDENÇÃO</c:v>
                </c:pt>
                <c:pt idx="80">
                  <c:v>RIO MARIA</c:v>
                </c:pt>
                <c:pt idx="81">
                  <c:v>RURÓPOLIS</c:v>
                </c:pt>
                <c:pt idx="82">
                  <c:v>SALINÓPOLIS</c:v>
                </c:pt>
                <c:pt idx="83">
                  <c:v>SALVATERRA</c:v>
                </c:pt>
                <c:pt idx="84">
                  <c:v>SANTA BÁRBARA</c:v>
                </c:pt>
                <c:pt idx="85">
                  <c:v>SANTA CRUZ DO ARARI</c:v>
                </c:pt>
                <c:pt idx="86">
                  <c:v>SANTA MARIA DAS BARREIRAS</c:v>
                </c:pt>
                <c:pt idx="87">
                  <c:v>SANTA MARIA DO PARÁ</c:v>
                </c:pt>
                <c:pt idx="88">
                  <c:v>SANTANA DO ARAGUAIA</c:v>
                </c:pt>
                <c:pt idx="89">
                  <c:v>SANTARÉM</c:v>
                </c:pt>
                <c:pt idx="90">
                  <c:v>SANTAREM NOVO</c:v>
                </c:pt>
                <c:pt idx="91">
                  <c:v>SANTO ANTONIO DO TAUÁ</c:v>
                </c:pt>
                <c:pt idx="92">
                  <c:v>SÃO CAETANO DE ODIVELAS</c:v>
                </c:pt>
                <c:pt idx="93">
                  <c:v>SÃO DOMINGOS DO ARAGUAIA</c:v>
                </c:pt>
                <c:pt idx="94">
                  <c:v>SÃO DOMINGOS DO CAPIM</c:v>
                </c:pt>
                <c:pt idx="95">
                  <c:v>SÃO GERALDO DO ARAGUAIA</c:v>
                </c:pt>
                <c:pt idx="96">
                  <c:v>SÃO JOÃO DA PONTA</c:v>
                </c:pt>
                <c:pt idx="97">
                  <c:v>SÃO JOÃO DE PIRABAS</c:v>
                </c:pt>
                <c:pt idx="98">
                  <c:v>SÃO JOÃO DO ARAGUAIA</c:v>
                </c:pt>
                <c:pt idx="99">
                  <c:v>SÃO SEBASTIAO DA BOA VISTA</c:v>
                </c:pt>
                <c:pt idx="100">
                  <c:v>SAPUCAIA</c:v>
                </c:pt>
                <c:pt idx="101">
                  <c:v>SOURE</c:v>
                </c:pt>
                <c:pt idx="102">
                  <c:v>TERRA ALTA</c:v>
                </c:pt>
                <c:pt idx="103">
                  <c:v>TERRA SANTA</c:v>
                </c:pt>
                <c:pt idx="104">
                  <c:v>TOMÉ AÇU</c:v>
                </c:pt>
                <c:pt idx="105">
                  <c:v>TRACUATEUA</c:v>
                </c:pt>
                <c:pt idx="106">
                  <c:v>TRAIRÃO</c:v>
                </c:pt>
                <c:pt idx="107">
                  <c:v>TUCUMÃ</c:v>
                </c:pt>
                <c:pt idx="108">
                  <c:v>TUCURUI</c:v>
                </c:pt>
                <c:pt idx="109">
                  <c:v>ULIANÓPOLIS</c:v>
                </c:pt>
                <c:pt idx="110">
                  <c:v>URUARÁ</c:v>
                </c:pt>
                <c:pt idx="111">
                  <c:v>VIGIA</c:v>
                </c:pt>
                <c:pt idx="112">
                  <c:v>VISEU</c:v>
                </c:pt>
                <c:pt idx="113">
                  <c:v>VITORIA DO XINGÚ</c:v>
                </c:pt>
                <c:pt idx="114">
                  <c:v>XINGUARA</c:v>
                </c:pt>
                <c:pt idx="115">
                  <c:v>Total Geral</c:v>
                </c:pt>
              </c:strCache>
            </c:strRef>
          </c:cat>
          <c:val>
            <c:numRef>
              <c:f>'Graf. Rel. arrec. mun.'!$C$2:$C$117</c:f>
              <c:numCache>
                <c:formatCode>General</c:formatCode>
                <c:ptCount val="116"/>
                <c:pt idx="0">
                  <c:v>13182.1718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6442000</c:v>
                </c:pt>
                <c:pt idx="5">
                  <c:v>0</c:v>
                </c:pt>
                <c:pt idx="6">
                  <c:v>24.675000000000001</c:v>
                </c:pt>
                <c:pt idx="7">
                  <c:v>94958.828099999999</c:v>
                </c:pt>
                <c:pt idx="8">
                  <c:v>32.314300000000003</c:v>
                </c:pt>
                <c:pt idx="9">
                  <c:v>0</c:v>
                </c:pt>
                <c:pt idx="10">
                  <c:v>728844.29099999997</c:v>
                </c:pt>
                <c:pt idx="11">
                  <c:v>0</c:v>
                </c:pt>
                <c:pt idx="12">
                  <c:v>9.0765999999999991</c:v>
                </c:pt>
                <c:pt idx="13">
                  <c:v>0</c:v>
                </c:pt>
                <c:pt idx="14">
                  <c:v>64.455600000000004</c:v>
                </c:pt>
                <c:pt idx="15">
                  <c:v>2923.7087999999999</c:v>
                </c:pt>
                <c:pt idx="16">
                  <c:v>98.203100000000006</c:v>
                </c:pt>
                <c:pt idx="17">
                  <c:v>537.04100000000005</c:v>
                </c:pt>
                <c:pt idx="18">
                  <c:v>0</c:v>
                </c:pt>
                <c:pt idx="19">
                  <c:v>0</c:v>
                </c:pt>
                <c:pt idx="20">
                  <c:v>240000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47.229399999999998</c:v>
                </c:pt>
                <c:pt idx="25">
                  <c:v>0</c:v>
                </c:pt>
                <c:pt idx="26">
                  <c:v>100324.49159999999</c:v>
                </c:pt>
                <c:pt idx="27">
                  <c:v>0</c:v>
                </c:pt>
                <c:pt idx="28">
                  <c:v>0</c:v>
                </c:pt>
                <c:pt idx="29">
                  <c:v>715.30669999999998</c:v>
                </c:pt>
                <c:pt idx="30">
                  <c:v>0</c:v>
                </c:pt>
                <c:pt idx="31">
                  <c:v>153.96809999999999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43.261099999999999</c:v>
                </c:pt>
                <c:pt idx="36">
                  <c:v>89729.162100000001</c:v>
                </c:pt>
                <c:pt idx="37">
                  <c:v>503125</c:v>
                </c:pt>
                <c:pt idx="38">
                  <c:v>0</c:v>
                </c:pt>
                <c:pt idx="39">
                  <c:v>24218.3989</c:v>
                </c:pt>
                <c:pt idx="40">
                  <c:v>43339.107300000003</c:v>
                </c:pt>
                <c:pt idx="41">
                  <c:v>6702.1692999999996</c:v>
                </c:pt>
                <c:pt idx="42">
                  <c:v>0</c:v>
                </c:pt>
                <c:pt idx="43">
                  <c:v>0</c:v>
                </c:pt>
                <c:pt idx="44">
                  <c:v>433.10289999999998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307.28919999999999</c:v>
                </c:pt>
                <c:pt idx="50">
                  <c:v>9417.0082999999995</c:v>
                </c:pt>
                <c:pt idx="51">
                  <c:v>4462.7194</c:v>
                </c:pt>
                <c:pt idx="52">
                  <c:v>0.03</c:v>
                </c:pt>
                <c:pt idx="53">
                  <c:v>0</c:v>
                </c:pt>
                <c:pt idx="54">
                  <c:v>0</c:v>
                </c:pt>
                <c:pt idx="55">
                  <c:v>17991.4424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128.9332</c:v>
                </c:pt>
                <c:pt idx="61">
                  <c:v>420588.48989999999</c:v>
                </c:pt>
                <c:pt idx="62">
                  <c:v>0</c:v>
                </c:pt>
                <c:pt idx="63">
                  <c:v>0</c:v>
                </c:pt>
                <c:pt idx="64">
                  <c:v>2235169.2023</c:v>
                </c:pt>
                <c:pt idx="65">
                  <c:v>652.10760000000005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45256.496099999997</c:v>
                </c:pt>
                <c:pt idx="70">
                  <c:v>0</c:v>
                </c:pt>
                <c:pt idx="71">
                  <c:v>0</c:v>
                </c:pt>
                <c:pt idx="72">
                  <c:v>636.25720000000001</c:v>
                </c:pt>
                <c:pt idx="73">
                  <c:v>0</c:v>
                </c:pt>
                <c:pt idx="74">
                  <c:v>0</c:v>
                </c:pt>
                <c:pt idx="75">
                  <c:v>430000</c:v>
                </c:pt>
                <c:pt idx="76">
                  <c:v>601044.58750000002</c:v>
                </c:pt>
                <c:pt idx="77">
                  <c:v>26.0045</c:v>
                </c:pt>
                <c:pt idx="78">
                  <c:v>0</c:v>
                </c:pt>
                <c:pt idx="79">
                  <c:v>4339.9605000000001</c:v>
                </c:pt>
                <c:pt idx="80">
                  <c:v>0</c:v>
                </c:pt>
                <c:pt idx="81">
                  <c:v>0</c:v>
                </c:pt>
                <c:pt idx="82">
                  <c:v>316.70370000000003</c:v>
                </c:pt>
                <c:pt idx="83">
                  <c:v>0</c:v>
                </c:pt>
                <c:pt idx="84">
                  <c:v>1736.7536</c:v>
                </c:pt>
                <c:pt idx="85">
                  <c:v>0</c:v>
                </c:pt>
                <c:pt idx="86">
                  <c:v>53743.170299999998</c:v>
                </c:pt>
                <c:pt idx="87">
                  <c:v>46868.015099999997</c:v>
                </c:pt>
                <c:pt idx="88">
                  <c:v>0</c:v>
                </c:pt>
                <c:pt idx="89">
                  <c:v>666504.21380000003</c:v>
                </c:pt>
                <c:pt idx="90">
                  <c:v>0</c:v>
                </c:pt>
                <c:pt idx="91">
                  <c:v>1448.1034</c:v>
                </c:pt>
                <c:pt idx="92">
                  <c:v>264.61649999999997</c:v>
                </c:pt>
                <c:pt idx="93">
                  <c:v>0</c:v>
                </c:pt>
                <c:pt idx="94">
                  <c:v>2422.6091999999999</c:v>
                </c:pt>
                <c:pt idx="95">
                  <c:v>0</c:v>
                </c:pt>
                <c:pt idx="96">
                  <c:v>7136.4357010000003</c:v>
                </c:pt>
                <c:pt idx="97">
                  <c:v>60960.959000000003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102907.22</c:v>
                </c:pt>
                <c:pt idx="105">
                  <c:v>10890.425300000001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152654.04</c:v>
                </c:pt>
                <c:pt idx="110">
                  <c:v>0</c:v>
                </c:pt>
                <c:pt idx="111">
                  <c:v>572.89760000000001</c:v>
                </c:pt>
                <c:pt idx="112">
                  <c:v>436.08069999999998</c:v>
                </c:pt>
                <c:pt idx="113">
                  <c:v>0</c:v>
                </c:pt>
                <c:pt idx="114">
                  <c:v>0</c:v>
                </c:pt>
                <c:pt idx="115">
                  <c:v>13170388.734701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7-44B7-B421-6381E86E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1500576"/>
        <c:axId val="-2051500032"/>
      </c:barChart>
      <c:catAx>
        <c:axId val="-205150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51500032"/>
        <c:crosses val="autoZero"/>
        <c:auto val="1"/>
        <c:lblAlgn val="ctr"/>
        <c:lblOffset val="100"/>
        <c:noMultiLvlLbl val="0"/>
      </c:catAx>
      <c:valAx>
        <c:axId val="-20515000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5150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98295092321101"/>
          <c:y val="0.89789589755237298"/>
          <c:w val="0.358134754368162"/>
          <c:h val="7.7529745622318499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45404693927502E-2"/>
          <c:y val="9.0511223169643398E-2"/>
          <c:w val="0.59441576678433405"/>
          <c:h val="0.69893614162273998"/>
        </c:manualLayout>
      </c:layout>
      <c:doughnutChart>
        <c:varyColors val="1"/>
        <c:ser>
          <c:idx val="0"/>
          <c:order val="0"/>
          <c:tx>
            <c:strRef>
              <c:f>'Graf. Dinâmico'!$B$1</c:f>
              <c:strCache>
                <c:ptCount val="1"/>
                <c:pt idx="0">
                  <c:v>Contagem de SITUAÇÃO DO GEORREFERENCIAMENTO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55-4CF1-9261-2D0E89B7F9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55-4CF1-9261-2D0E89B7F9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55-4CF1-9261-2D0E89B7F9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'Graf. Dinâmico'!$A$2:$A$4</c:f>
              <c:strCache>
                <c:ptCount val="3"/>
                <c:pt idx="0">
                  <c:v>COMPLETO</c:v>
                </c:pt>
                <c:pt idx="1">
                  <c:v>SEM</c:v>
                </c:pt>
                <c:pt idx="2">
                  <c:v>Total Geral</c:v>
                </c:pt>
              </c:strCache>
            </c:strRef>
          </c:cat>
          <c:val>
            <c:numRef>
              <c:f>'Graf. Dinâmico'!$B$2:$B$4</c:f>
              <c:numCache>
                <c:formatCode>General</c:formatCode>
                <c:ptCount val="3"/>
                <c:pt idx="0">
                  <c:v>100</c:v>
                </c:pt>
                <c:pt idx="1">
                  <c:v>91</c:v>
                </c:pt>
                <c:pt idx="2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5-4CF1-9261-2D0E89B7F9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.50508636264407103"/>
          <c:y val="0.86046092241245697"/>
          <c:w val="0.478128127978455"/>
          <c:h val="0.10402689873616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tx1"/>
    </a:solidFill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0</xdr:row>
      <xdr:rowOff>9525</xdr:rowOff>
    </xdr:from>
    <xdr:to>
      <xdr:col>8</xdr:col>
      <xdr:colOff>3752850</xdr:colOff>
      <xdr:row>3</xdr:row>
      <xdr:rowOff>85725</xdr:rowOff>
    </xdr:to>
    <xdr:pic>
      <xdr:nvPicPr>
        <xdr:cNvPr id="1791" name="Imagem 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8655" y="9525"/>
          <a:ext cx="1476184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117</xdr:row>
      <xdr:rowOff>69273</xdr:rowOff>
    </xdr:from>
    <xdr:to>
      <xdr:col>2</xdr:col>
      <xdr:colOff>2615045</xdr:colOff>
      <xdr:row>180</xdr:row>
      <xdr:rowOff>138545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5</xdr:row>
      <xdr:rowOff>47623</xdr:rowOff>
    </xdr:from>
    <xdr:to>
      <xdr:col>2</xdr:col>
      <xdr:colOff>9525</xdr:colOff>
      <xdr:row>29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dair Lebrego da Silva" refreshedDate="41947.470761689801" createdVersion="4" refreshedVersion="4" minRefreshableVersion="3" recordCount="289" xr:uid="{00000000-000A-0000-FFFF-FFFF02000000}">
  <cacheSource type="worksheet">
    <worksheetSource name="Tabela2"/>
  </cacheSource>
  <cacheFields count="14">
    <cacheField name="Nº DE ORDEM" numFmtId="0">
      <sharedItems containsSemiMixedTypes="0" containsNonDate="0" containsString="0"/>
    </cacheField>
    <cacheField name="MUNICÍPIO" numFmtId="0">
      <sharedItems containsSemiMixedTypes="0" containsNonDate="0" containsString="0"/>
    </cacheField>
    <cacheField name="REGIÃO" numFmtId="0">
      <sharedItems containsSemiMixedTypes="0" containsNonDate="0" containsString="0"/>
    </cacheField>
    <cacheField name="ÁREA DO MUNICÍPIO (ha)" numFmtId="165">
      <sharedItems containsString="0" containsBlank="1" containsNumber="1" minValue="10334.299999999999" maxValue="15953373" count="116">
        <n v="109154.1"/>
        <m/>
        <n v="58673.7"/>
        <n v="209193"/>
        <n v="246197.2"/>
        <n v="61469.3"/>
        <n v="48985.2"/>
        <n v="45022.2"/>
        <n v="25860"/>
        <n v="32611.3"/>
        <n v="23773.8"/>
        <n v="22951"/>
        <n v="70554.2"/>
        <n v="93427.199999999997"/>
        <n v="491507.3"/>
        <n v="61627.1"/>
        <n v="181184"/>
        <n v="289955.3"/>
        <n v="69094.7"/>
        <n v="521555.5"/>
        <n v="137936.20000000001"/>
        <n v="46949.2"/>
        <n v="280931.20000000001"/>
        <n v="56238.7"/>
        <n v="514536.1"/>
        <n v="508846.8"/>
        <n v="788010.7"/>
        <n v="200831.5"/>
        <n v="156418.4"/>
        <n v="1539871.4"/>
        <n v="208618.9"/>
        <n v="15953373"/>
        <n v="1189550.6000000001"/>
        <n v="636257.5"/>
        <n v="854011.3"/>
        <n v="827262.9"/>
        <n v="1183233.3"/>
        <n v="717319.4"/>
        <n v="1079137.1000000001"/>
        <n v="308953.7"/>
        <n v="281647.90000000002"/>
        <n v="128847.7"/>
        <n v="314640.7"/>
        <n v="236874.3"/>
        <n v="295673.40000000002"/>
        <n v="98436.2"/>
        <n v="688620.8"/>
        <n v="331266.09999999998"/>
        <n v="139246.39999999999"/>
        <n v="316838.3"/>
        <n v="127988.9"/>
        <n v="711396.1"/>
        <n v="295644.90000000002"/>
        <n v="582948.19999999995"/>
        <n v="1708500.1"/>
        <n v="344428.5"/>
        <n v="1441056.7"/>
        <n v="167141.9"/>
        <n v="382380.9"/>
        <n v="411461"/>
        <n v="1033021.4"/>
        <n v="1159156.3"/>
        <n v="129819"/>
        <n v="251259.4"/>
        <n v="377935.9"/>
        <n v="2364545.2000000002"/>
        <n v="439841.9"/>
        <n v="143115.70000000001"/>
        <n v="1177062.8"/>
        <n v="1815256"/>
        <n v="2802141.9"/>
        <n v="10760329.199999999"/>
        <n v="1478698.7"/>
        <n v="2288662.4"/>
        <n v="189650.6"/>
        <n v="1707403.6"/>
        <n v="6204070.5"/>
        <n v="5330308.3"/>
        <n v="3816213.4"/>
        <n v="702132.1"/>
        <n v="1199108.5"/>
        <n v="149018.6"/>
        <n v="87080.9"/>
        <n v="837279.5"/>
        <n v="692174.6"/>
        <n v="955051.3"/>
        <n v="310026.09999999998"/>
        <n v="1308495.7"/>
        <n v="361725.2"/>
        <n v="677401.8"/>
        <n v="376555"/>
        <n v="336514.8"/>
        <n v="2538496"/>
        <n v="103907.2"/>
        <n v="107665.2"/>
        <n v="163225.1"/>
        <n v="351731.8"/>
        <n v="102888.9"/>
        <n v="60979.199999999997"/>
        <n v="67267.5"/>
        <n v="47144.9"/>
        <n v="32526.5"/>
        <n v="85566.399999999994"/>
        <n v="79598.7"/>
        <n v="45772.5"/>
        <n v="53762.5"/>
        <n v="74346.600000000006"/>
        <n v="167724.9"/>
        <n v="19591.8"/>
        <n v="20641.400000000001"/>
        <n v="53907.9"/>
        <n v="19050.3"/>
        <n v="105940.6"/>
        <n v="18782.599999999999"/>
        <n v="10334.299999999999"/>
        <n v="27815.4"/>
      </sharedItems>
    </cacheField>
    <cacheField name="ÁREA ARRECADADA OU EXCLUIDA FEDERAL (ha)" numFmtId="164">
      <sharedItems containsSemiMixedTypes="0" containsNonDate="0" containsString="0"/>
    </cacheField>
    <cacheField name="ÁREA ARRECADADA ESTADUAL (ha)" numFmtId="167">
      <sharedItems containsString="0" containsBlank="1" containsNumber="1" minValue="0.02" maxValue="1760000" count="189">
        <n v="32.314300000000003"/>
        <m/>
        <n v="98.203100000000006"/>
        <n v="485.42919999999998"/>
        <n v="51.611800000000002"/>
        <n v="47.229399999999998"/>
        <n v="128.9332"/>
        <n v="26.0045"/>
        <n v="13.396100000000001"/>
        <n v="8.702"/>
        <n v="0.02"/>
        <n v="2254.9274999999998"/>
        <n v="11278.850399999999"/>
        <n v="2406.5743000000002"/>
        <n v="110.69970000000001"/>
        <n v="19846.761299999998"/>
        <n v="21410.441299999999"/>
        <n v="3652.6844999999998"/>
        <n v="4454.8904000000002"/>
        <n v="6435.5348999999997"/>
        <n v="436.08069999999998"/>
        <n v="13182.1718"/>
        <n v="2262.9663999999998"/>
        <n v="4253.7638999999999"/>
        <n v="185.43899999999999"/>
        <n v="652.10760000000005"/>
        <n v="1491.1899000000001"/>
        <n v="27047.7978"/>
        <n v="16.3828"/>
        <n v="52.1509"/>
        <n v="5211.3459000000003"/>
        <n v="131701.34789999999"/>
        <n v="4345.0159999999996"/>
        <n v="939.55179999999996"/>
        <n v="6888.8136999999997"/>
        <n v="27889.82"/>
        <n v="1498.7755"/>
        <n v="25807.6322"/>
        <n v="433.10289999999998"/>
        <n v="1116000"/>
        <n v="1044000"/>
        <n v="1760000"/>
        <n v="1254000"/>
        <n v="1268000"/>
        <n v="94958.828099999999"/>
        <n v="17852.8331"/>
        <n v="6365.5658000000003"/>
        <n v="2923.7087999999999"/>
        <n v="183.41380000000001"/>
        <n v="491.95609999999999"/>
        <n v="4981.4669000000004"/>
        <n v="3436.7294000000002"/>
        <n v="327.09550000000002"/>
        <n v="5948.3651"/>
        <n v="5507.0882000000001"/>
        <n v="19278.937699999999"/>
        <n v="3088.7939999999999"/>
        <n v="18896.2785"/>
        <n v="3633.7114000000001"/>
        <n v="23955.325499999999"/>
        <n v="21641.971799999999"/>
        <n v="23614.524300000001"/>
        <n v="599.89179999999999"/>
        <n v="36.365400000000001"/>
        <n v="184.084"/>
        <n v="161.15989999999999"/>
        <n v="96.018299999999996"/>
        <n v="274.04450000000003"/>
        <n v="153.96809999999999"/>
        <n v="38.527799999999999"/>
        <n v="4301.4327000000003"/>
        <n v="53743.170299999998"/>
        <n v="503125"/>
        <n v="326000.46750000003"/>
        <n v="1289"/>
        <n v="151250"/>
        <n v="975061.11069999996"/>
        <n v="781568.62410000002"/>
        <n v="19539.297900000001"/>
        <n v="561965.99170000001"/>
        <n v="181875.43700000001"/>
        <n v="25763.514599999999"/>
        <n v="470012.88270000002"/>
        <n v="258831.40830000001"/>
        <n v="117173.26639999999"/>
        <n v="259000"/>
        <n v="336800"/>
        <n v="83788.4899"/>
        <n v="15073.2371"/>
        <n v="1824.7852"/>
        <n v="1024.2381"/>
        <n v="69.182000000000002"/>
        <n v="240000"/>
        <n v="430000"/>
        <n v="72552.780599999998"/>
        <n v="71245.684500000003"/>
        <n v="66807.191399999996"/>
        <n v="64318.675799999997"/>
        <n v="2495.4041000000002"/>
        <n v="7.9170999999999996"/>
        <n v="449.5933"/>
        <n v="9.9356000000000009"/>
        <n v="160.47479999999999"/>
        <n v="90.675799999999995"/>
        <n v="1.3973"/>
        <n v="13134.0281"/>
        <n v="13361.9103"/>
        <n v="13740.715200000001"/>
        <n v="9969.1959999999999"/>
        <n v="14707.921399999999"/>
        <n v="21574.033599999999"/>
        <n v="13116.6931"/>
        <n v="43.261099999999999"/>
        <n v="27295.383900000001"/>
        <n v="7856.7865000000002"/>
        <n v="7819.7898999999998"/>
        <n v="367.14699999999999"/>
        <n v="36.806199999999997"/>
        <n v="270.483"/>
        <n v="3853.5407"/>
        <n v="1643.3512000000001"/>
        <n v="66.575699999999998"/>
        <n v="50.644799999999996"/>
        <n v="459.98169999999999"/>
        <n v="3916.2201"/>
        <n v="35.872799999999998"/>
        <n v="9330.9444999999996"/>
        <n v="11156.567800000001"/>
        <n v="26380.502799999998"/>
        <n v="1448.1034"/>
        <n v="264.61649999999997"/>
        <n v="159.64279999999999"/>
        <n v="104.8719"/>
        <n v="94.568200000000004"/>
        <n v="2998.9421000000002"/>
        <n v="436.78379999999999"/>
        <n v="2198.3593999999998"/>
        <n v="528.37779999999998"/>
        <n v="63.711199999999998"/>
        <n v="82.890199999999993"/>
        <n v="12.554500000000001"/>
        <n v="48.1678"/>
        <n v="46.399000000000001"/>
        <n v="0.87070000000000003"/>
        <n v="16.123100000000001"/>
        <n v="37.891599999999997"/>
        <n v="8.7457999999999991"/>
        <n v="20.290099999999999"/>
        <n v="100.636601"/>
        <n v="2.4390000000000001"/>
        <n v="11.9374"/>
        <n v="9.1868999999999996"/>
        <n v="49.1126"/>
        <n v="6.4154999999999998"/>
        <n v="26.606400000000001"/>
        <n v="116.7257"/>
        <n v="2.7593999999999999"/>
        <n v="43.728400000000001"/>
        <n v="12.443199999999999"/>
        <n v="51.768000000000001"/>
        <n v="3.1294"/>
        <n v="66.645499999999998"/>
        <n v="30.273499999999999"/>
        <n v="455.26069999999999"/>
        <n v="20.7179"/>
        <n v="24.675000000000001"/>
        <n v="9.0765999999999991"/>
        <n v="3.8147000000000002"/>
        <n v="15.774699999999999"/>
        <n v="2.2703000000000002"/>
        <n v="3.5910000000000002"/>
        <n v="32.5837"/>
        <n v="0.72640000000000005"/>
        <n v="1.3951"/>
        <n v="1.0227999999999999"/>
        <n v="0.51490000000000002"/>
        <n v="2.762"/>
        <n v="0.03"/>
        <n v="5.0507999999999997"/>
        <n v="95.120699999999999"/>
        <n v="0.8"/>
        <n v="1.7875000000000001"/>
        <n v="340.02629999999999"/>
        <n v="9.1913999999999998"/>
        <n v="370.64609999999999"/>
        <n v="5.5046999999999997"/>
        <n v="12.599600000000001"/>
        <n v="27.649699999999999"/>
        <n v="868.3768"/>
      </sharedItems>
    </cacheField>
    <cacheField name="ÁREA ARRECADADA ESTADUAL TT (ha)" numFmtId="167">
      <sharedItems containsSemiMixedTypes="0" containsNonDate="0" containsString="0"/>
    </cacheField>
    <cacheField name="MATRÍCULAS E COMARCAS" numFmtId="0">
      <sharedItems containsSemiMixedTypes="0" containsNonDate="0" containsString="0"/>
    </cacheField>
    <cacheField name="DENOMINAÇÃO DO IMÓVEL" numFmtId="0">
      <sharedItems containsSemiMixedTypes="0" containsNonDate="0" containsString="0"/>
    </cacheField>
    <cacheField name="ÁREA NÃO ARRECADADA ESTADUAL (ha)" numFmtId="166">
      <sharedItems containsSemiMixedTypes="0" containsNonDate="0" containsString="0"/>
    </cacheField>
    <cacheField name="DOE" numFmtId="0">
      <sharedItems containsSemiMixedTypes="0" containsNonDate="0" containsString="0"/>
    </cacheField>
    <cacheField name="Portaria ouNº do Processo " numFmtId="0">
      <sharedItems containsSemiMixedTypes="0" containsNonDate="0" containsString="0"/>
    </cacheField>
    <cacheField name="OBSERVAÇÕES" numFmtId="0">
      <sharedItems containsSemiMixedTypes="0" containsNonDate="0" containsString="0"/>
    </cacheField>
    <cacheField name="SITUAÇÃO DO GEORREFERENCIAMENTO" numFmtId="0">
      <sharedItems containsBlank="1" count="23">
        <m/>
        <s v="COMPLETO"/>
        <s v="SEM"/>
        <s v="PARCIAL"/>
        <s v="                                          SEM" u="1"/>
        <s v="                                    COMPLETO" u="1"/>
        <s v="                                           COMPLETO" u="1"/>
        <s v="                           SEM" u="1"/>
        <s v="                         COMPLETO" u="1"/>
        <s v="                                   COMPLETO" u="1"/>
        <s v=" COMPLETO" u="1"/>
        <s v="SEM INFO." u="1"/>
        <s v="                       COMPLETO" u="1"/>
        <s v="                                        COMPLETO" u="1"/>
        <s v="                          COMPLETO" u="1"/>
        <s v="  SEM" u="1"/>
        <s v="                                      COMPLETO" u="1"/>
        <s v="                                          COMPLETO" u="1"/>
        <s v="                            SEM" u="1"/>
        <s v="                                           SEM" u="1"/>
        <s v="                             SEM" u="1"/>
        <s v="                      COMPLETO" u="1"/>
        <s v="                              SE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dair Lebrego da Silva" refreshedDate="41974.448056250003" createdVersion="4" refreshedVersion="4" minRefreshableVersion="3" recordCount="115" xr:uid="{00000000-000A-0000-FFFF-FFFF03000000}">
  <cacheSource type="worksheet">
    <worksheetSource name="Tabela24"/>
  </cacheSource>
  <cacheFields count="7">
    <cacheField name="Nº DE ORDEM" numFmtId="168">
      <sharedItems containsSemiMixedTypes="0" containsNonDate="0" containsString="0"/>
    </cacheField>
    <cacheField name="MUNICÍPIO" numFmtId="0">
      <sharedItems count="115">
        <s v="AUGUSTO CORRÊA"/>
        <s v="BONITO"/>
        <s v="BRAGANÇA"/>
        <s v="CACHOEIRA DO PIRIÁ"/>
        <s v="CAPANEMA"/>
        <s v="NOVA TIMBOTEUA"/>
        <s v="PEIXE BOI"/>
        <s v="PRIMAVERA"/>
        <s v="QUATIPURU"/>
        <s v="SALINÓPOLIS"/>
        <s v="SANTAREM NOVO"/>
        <s v="SÃO JOÃO DE PIRABAS"/>
        <s v="TRACUATEUA"/>
        <s v="VISEU"/>
        <s v="ABEL FIGUEIREDO"/>
        <s v="AURORA DO PARA"/>
        <s v="CAPITÃO POÇO"/>
        <s v="CONCORDIA DO PARA"/>
        <s v="IPIXUNA DO PARA"/>
        <s v="IRITUIA"/>
        <s v="MAE DO RIO"/>
        <s v="NOVA ESPERANÇA DO PIRIA"/>
        <s v="OUREM"/>
        <s v="TOMÉ AÇU"/>
        <s v="ULIANÓPOLIS"/>
        <s v="ITUPIRANGA"/>
        <s v="JACUNDÁ"/>
        <s v="NOVA IPIXUNA"/>
        <s v="NOVO REPARTIMENTO"/>
        <s v="TUCURUI"/>
        <s v="ALTAMIRA"/>
        <s v="ANAPU"/>
        <s v="BRASIL NOVO"/>
        <s v="GURUPÁ"/>
        <s v="MEDICILÂNDIA"/>
        <s v="PACAJÁ"/>
        <s v="PLACAS"/>
        <s v="URUARÁ"/>
        <s v="VITORIA DO XINGÚ"/>
        <s v="BOM JESUS DO TOCANTINS"/>
        <s v="BREJO GRANDE DO ARAGUAIA"/>
        <s v="CANAÃ DOS CARAJÁS"/>
        <s v="CURIONÓPOLIS"/>
        <s v="ELDORADO DOS CARAJAS"/>
        <s v="PALESTINA DO PARA"/>
        <s v="PARAUAPEBAS"/>
        <s v="PIÇARRA"/>
        <s v="SÃO DOMINGOS DO ARAGUAIA"/>
        <s v="SÃO GERALDO DO ARAGUAIA"/>
        <s v="SÃO JOÃO DO ARAGUAIA"/>
        <s v="AGUA AZUL DO NORTE"/>
        <s v="BANNACH"/>
        <s v="CONCEIÇÃO DO ARAGUAIA"/>
        <s v="CUMARÚ DO NORTE"/>
        <s v="FLORESTA DO ARAGUAIA"/>
        <s v="OURILANDIA DO NORTE"/>
        <s v="PAU DÀRCO"/>
        <s v="REDENÇÃO"/>
        <s v="RIO MARIA"/>
        <s v="SANTA MARIA DAS BARREIRAS"/>
        <s v="SANTANA DO ARAGUAIA"/>
        <s v="SAPUCAIA"/>
        <s v="TUCUMÃ"/>
        <s v="XINGUARA"/>
        <s v="ALENQUER"/>
        <s v="BELTERRA"/>
        <s v="CURUÁ"/>
        <s v="FARO"/>
        <s v="MONTE ALEGRE"/>
        <s v="ÓBIDOS"/>
        <s v="ORIXIMINÁ"/>
        <s v="PRAINHA"/>
        <s v="SANTARÉM"/>
        <s v="TERRA SANTA"/>
        <s v="AVEIRO"/>
        <s v="ITAITUBA"/>
        <s v="JACAREACANGA"/>
        <s v="NOVO PROGRESSO"/>
        <s v="RURÓPOLIS"/>
        <s v="TRAIRÃO"/>
        <s v="LIMOEIRO DO AJURÚ"/>
        <s v="MOCAJUBA"/>
        <s v="AFUÁ"/>
        <s v="ANAJÁS"/>
        <s v="BREVES"/>
        <s v="CACHOEIRA DO ARARI"/>
        <s v="CHAVES"/>
        <s v="CURRALINHO"/>
        <s v="MELGAÇO"/>
        <s v="MUANÁ"/>
        <s v="PONTA DE PEDRAS"/>
        <s v="PORTEL"/>
        <s v="SALVATERRA"/>
        <s v="SANTA CRUZ DO ARARI"/>
        <s v="SÃO SEBASTIAO DA BOA VISTA"/>
        <s v="SOURE"/>
        <s v="CASTANHAL"/>
        <s v="COLARES"/>
        <s v="CURUÇA"/>
        <s v="INHANGAPI"/>
        <s v="MAGALHAES BARATA"/>
        <s v="MARACANÃ"/>
        <s v="MARAPANIM"/>
        <s v="SANTA MARIA DO PARÁ"/>
        <s v="SANTO ANTONIO DO TAUÁ"/>
        <s v="SÃO CAETANO DE ODIVELAS"/>
        <s v="SÃO DOMINGOS DO CAPIM"/>
        <s v="SÃO JOÃO DA PONTA"/>
        <s v="TERRA ALTA"/>
        <s v="VIGIA"/>
        <s v="ANANINDEUA"/>
        <s v="BELÉM"/>
        <s v="BENEVIDES"/>
        <s v="MARITUBA"/>
        <s v="SANTA BÁRBARA"/>
      </sharedItems>
    </cacheField>
    <cacheField name="REGIÃO" numFmtId="0">
      <sharedItems containsSemiMixedTypes="0" containsNonDate="0" containsString="0"/>
    </cacheField>
    <cacheField name="ÁREA DO MUNICÍPIO (ha)" numFmtId="165">
      <sharedItems containsSemiMixedTypes="0" containsNonDate="0" containsString="0"/>
    </cacheField>
    <cacheField name="ÁREA ARRECADADA OU EXCLUIDA FEDERAL (ha)" numFmtId="164">
      <sharedItems containsSemiMixedTypes="0" containsNonDate="0" containsString="0"/>
    </cacheField>
    <cacheField name="ÁREA ARRECADADA ESTADUAL TT (ha)" numFmtId="167">
      <sharedItems containsSemiMixedTypes="0" containsNonDate="0" containsString="0"/>
    </cacheField>
    <cacheField name="ÁREA NÃO ARRECADADA ESTADUAL (ha)" numFmtId="4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9">
  <r>
    <n v="1"/>
    <s v="AUGUSTO CORRÊA"/>
    <s v="CAETÉ"/>
    <x v="0"/>
    <n v="10915.410000000002"/>
    <x v="0"/>
    <n v="32.314300000000003"/>
    <m/>
    <m/>
    <n v="98206.375700000004"/>
    <m/>
    <m/>
    <m/>
    <x v="0"/>
  </r>
  <r>
    <m/>
    <s v="AUGUSTO CORRÊA"/>
    <m/>
    <x v="1"/>
    <m/>
    <x v="1"/>
    <m/>
    <s v="Mat.491_L.2E_Fl.91 de 21/05/2012_Augusto Correa"/>
    <s v="Sítio Santo Antonio"/>
    <m/>
    <s v="DOE.32.107 de 1/03/2012"/>
    <s v="Port.261 de 16/02/2012_Proc.2007/346854"/>
    <m/>
    <x v="1"/>
  </r>
  <r>
    <n v="2"/>
    <s v="BONITO"/>
    <s v="CAETÉ"/>
    <x v="2"/>
    <n v="0"/>
    <x v="2"/>
    <n v="98.203100000000006"/>
    <s v="Mat.0085_Lv.02_Fl.085 de 06/03/13-Bonito"/>
    <s v="Sítio São José"/>
    <n v="58575.496899999998"/>
    <s v="DOE.32.343 de 06/03/2013"/>
    <m/>
    <m/>
    <x v="1"/>
  </r>
  <r>
    <m/>
    <s v="BONITO"/>
    <m/>
    <x v="1"/>
    <m/>
    <x v="1"/>
    <m/>
    <m/>
    <m/>
    <m/>
    <m/>
    <m/>
    <m/>
    <x v="2"/>
  </r>
  <r>
    <n v="3"/>
    <s v="BRAGANÇA"/>
    <s v="CAETÉ"/>
    <x v="3"/>
    <s v="."/>
    <x v="3"/>
    <n v="485.42919999999998"/>
    <s v="MAT.11099_L.2AL_FL.06 de 01/03/2013-Bragança"/>
    <s v="Gleba Bragança"/>
    <e v="#VALUE!"/>
    <s v="DOE.32.257 DE 08/10/2012"/>
    <s v="Port.01243 de 04/10/2012_Proc.2010/128915"/>
    <s v="OK"/>
    <x v="2"/>
  </r>
  <r>
    <m/>
    <s v="BRAGANÇA"/>
    <s v="CAETÉ"/>
    <x v="3"/>
    <m/>
    <x v="4"/>
    <m/>
    <s v="Mat.12.389Lv.2-AO_Fl.104 de 20/08/13-Bragança"/>
    <s v="Faz.Vale do Caeté III"/>
    <m/>
    <s v="DOE. 32.418 DE 17/06/2013"/>
    <s v="Port. 0365 de 17/06/2013_Proc.2010/94900"/>
    <s v="parte em Santa Luzia"/>
    <x v="1"/>
  </r>
  <r>
    <n v="4"/>
    <s v="CACHOEIRA DO PIRIÁ"/>
    <s v="CAETÉ"/>
    <x v="4"/>
    <n v="0"/>
    <x v="1"/>
    <n v="0"/>
    <m/>
    <m/>
    <n v="246197.2"/>
    <m/>
    <m/>
    <m/>
    <x v="0"/>
  </r>
  <r>
    <n v="5"/>
    <s v="CAPANEMA"/>
    <s v="CAETÉ"/>
    <x v="5"/>
    <n v="0"/>
    <x v="5"/>
    <n v="47.229399999999998"/>
    <s v="MAT.7.901_L.2-U_fl.100 de 29/06/2012_Capanema"/>
    <s v="Gleba Capanema I"/>
    <n v="61422.070600000006"/>
    <s v="DOE.32.169 de 31/05/2012"/>
    <s v="Port.721 de 22/05/2012_Proc.2011/271622"/>
    <m/>
    <x v="2"/>
  </r>
  <r>
    <n v="6"/>
    <s v="NOVA TIMBOTEUA"/>
    <s v="CAETÉ"/>
    <x v="6"/>
    <n v="0"/>
    <x v="1"/>
    <n v="128.9332"/>
    <m/>
    <m/>
    <n v="48856.266799999998"/>
    <m/>
    <m/>
    <m/>
    <x v="0"/>
  </r>
  <r>
    <m/>
    <s v="NOVA TIMBOTEUA"/>
    <m/>
    <x v="1"/>
    <m/>
    <x v="6"/>
    <m/>
    <s v="Mat.3.002_L.2AE_Fl.208 de 23/02/2011_Nova Timboteua"/>
    <s v="Nossa Senhora do Livramento"/>
    <m/>
    <s v="DOE.31.744 de 02/09/2010"/>
    <s v="Port.2172 de 31/08/2010_Proc.2009/114041"/>
    <s v="Gleba inserta no municípios de Ig. Açu e Nova Timboteua, sem porção para cada município"/>
    <x v="1"/>
  </r>
  <r>
    <n v="7"/>
    <s v="PEIXE BOI"/>
    <s v="CAETÉ"/>
    <x v="7"/>
    <n v="0"/>
    <x v="1"/>
    <n v="0"/>
    <m/>
    <m/>
    <n v="45022.2"/>
    <m/>
    <m/>
    <m/>
    <x v="1"/>
  </r>
  <r>
    <n v="8"/>
    <s v="PRIMAVERA"/>
    <s v="CAETÉ"/>
    <x v="8"/>
    <n v="0"/>
    <x v="1"/>
    <n v="26.0045"/>
    <m/>
    <m/>
    <n v="25833.995500000001"/>
    <m/>
    <m/>
    <m/>
    <x v="0"/>
  </r>
  <r>
    <m/>
    <s v="PRIMAVERA"/>
    <m/>
    <x v="1"/>
    <m/>
    <x v="7"/>
    <m/>
    <s v="Mat.2.315_L.2D_Fl.77 de 28/03/2012"/>
    <s v="S/ Denominação"/>
    <m/>
    <s v="DOE.32.092 de 06/02/2012"/>
    <s v="Port.174 de 01/02/2012"/>
    <s v="Falta o n° do processo administrativo"/>
    <x v="1"/>
  </r>
  <r>
    <n v="9"/>
    <s v="QUATIPURU"/>
    <s v="CAETE"/>
    <x v="9"/>
    <n v="0"/>
    <x v="1"/>
    <n v="0"/>
    <m/>
    <m/>
    <n v="32611.3"/>
    <m/>
    <m/>
    <m/>
    <x v="0"/>
  </r>
  <r>
    <n v="10"/>
    <s v="SALINÓPOLIS"/>
    <s v="CAETÉ"/>
    <x v="10"/>
    <n v="0"/>
    <x v="8"/>
    <n v="22.098100000000002"/>
    <s v="Mat.6.727_L.2-R_Fl.282 de 02/04/2013"/>
    <s v="Park Itapeua"/>
    <n v="23751.7019"/>
    <s v="DOE"/>
    <s v="Port.0131 de 07/03/2013_Proc.2011/202499"/>
    <s v="OK_Sergio Faciola de Souza Mendonça"/>
    <x v="1"/>
  </r>
  <r>
    <m/>
    <s v="SALINÓPOLIS"/>
    <m/>
    <x v="1"/>
    <m/>
    <x v="1"/>
    <n v="294.60559999999998"/>
    <m/>
    <s v="Pousada Paraíso"/>
    <m/>
    <s v="32.720 de 04/09/2014"/>
    <s v="PORT. 0.528 DE 28/08/2014 PROC. 2010/36716"/>
    <m/>
    <x v="1"/>
  </r>
  <r>
    <m/>
    <s v="SALINÓPOLIS"/>
    <m/>
    <x v="1"/>
    <m/>
    <x v="9"/>
    <m/>
    <s v="Mat.6421_L.2Q_Fl.277 de 07/03/2011"/>
    <s v="S/Denominação"/>
    <m/>
    <s v="DOE.32.065 "/>
    <s v="Port.833 de 15/12/2011"/>
    <s v="Falta o n° do processo administrativo e a data do DOE"/>
    <x v="1"/>
  </r>
  <r>
    <n v="11"/>
    <s v="SANTAREM NOVO"/>
    <s v="CAETE"/>
    <x v="11"/>
    <n v="2524.61"/>
    <x v="1"/>
    <n v="0"/>
    <m/>
    <m/>
    <n v="20426.39"/>
    <m/>
    <m/>
    <m/>
    <x v="0"/>
  </r>
  <r>
    <n v="12"/>
    <s v="SÃO JOÃO DE PIRABAS"/>
    <s v="CAETÉ"/>
    <x v="12"/>
    <n v="0"/>
    <x v="10"/>
    <n v="60960.958999999995"/>
    <s v="2011/137429-DOE.nº29/09/2011"/>
    <m/>
    <n v="9593.2410000000018"/>
    <m/>
    <s v="Portaria nº602 de 28/09/2011"/>
    <m/>
    <x v="0"/>
  </r>
  <r>
    <m/>
    <s v="SÃO JOÃO DE PIRABAS"/>
    <m/>
    <x v="1"/>
    <m/>
    <x v="11"/>
    <m/>
    <s v="Mat.7.823_L.2-U_fls 20_19/03/12"/>
    <s v="Gleba Pirabas 1"/>
    <m/>
    <s v=" DOE31.985 de 25/08/11"/>
    <s v="Pot.412 de 05/08/11 Proceso Adm_2010/128851"/>
    <s v="OK"/>
    <x v="2"/>
  </r>
  <r>
    <m/>
    <s v="SÃO JOÃO DE PIRABAS"/>
    <m/>
    <x v="1"/>
    <m/>
    <x v="12"/>
    <m/>
    <s v="Mat.7.820_L2U_fl.13 a 15 _19/03/2012"/>
    <s v="Gleba Pirabas 2"/>
    <m/>
    <s v="DOE 31.985 de 25/02/2011"/>
    <s v="Port.413 de 05/08/11_Proc.Adm_2010/128857"/>
    <s v="OK"/>
    <x v="2"/>
  </r>
  <r>
    <m/>
    <s v="SÃO JOÃO DE PIRABAS"/>
    <m/>
    <x v="1"/>
    <m/>
    <x v="13"/>
    <m/>
    <s v="Mat.7.822_L 2-U_fls 18 a 19_19/03/12"/>
    <s v="Gleba Pirabas 3"/>
    <m/>
    <s v="DOE31.985 de 25/08/11"/>
    <s v="Port.414 de 05/08/11Proc Adm_2010/128860"/>
    <s v="OK"/>
    <x v="2"/>
  </r>
  <r>
    <m/>
    <s v="SÃO JOÃO DE PIRABAS"/>
    <m/>
    <x v="1"/>
    <m/>
    <x v="14"/>
    <m/>
    <s v="Mat.7.824_L2U_fl21_19/03/2012"/>
    <s v="Gleba Pirabas 4"/>
    <m/>
    <s v="DOE 31.985 de 25/08/11"/>
    <s v="Port.415 de 05/08/11 _Proc Adm.2010/128864"/>
    <s v="OK"/>
    <x v="2"/>
  </r>
  <r>
    <m/>
    <s v="SÃO JOÃO DE PIRABAS"/>
    <m/>
    <x v="1"/>
    <m/>
    <x v="15"/>
    <m/>
    <s v="Mat.7.819_L 2U_fls 07 a 12_19/03/12"/>
    <s v="Gleba Pirabas 5"/>
    <m/>
    <s v=" DOE 31.985 de 25/08/11"/>
    <s v="Port.415 de 05/08/11 Proc Adm_2010/128866"/>
    <s v="OK"/>
    <x v="2"/>
  </r>
  <r>
    <m/>
    <s v="SÃO JOÃO DE PIRABAS"/>
    <m/>
    <x v="1"/>
    <m/>
    <x v="16"/>
    <m/>
    <s v="Mat.7.818_L.2U_fls 01 a 06_19/03/12"/>
    <s v="Gleba Pirabas 6"/>
    <m/>
    <s v="DOE 31.985 de 25/08/11"/>
    <s v="Port.417 de 05/08/11 Proc Adm_2010/128871"/>
    <s v="OK"/>
    <x v="2"/>
  </r>
  <r>
    <m/>
    <s v="SÃO JOÃO DE PIRABAS"/>
    <m/>
    <x v="1"/>
    <m/>
    <x v="17"/>
    <m/>
    <s v="Mat.7.821_L.2U_fls 16 a 17_19/03/12"/>
    <s v="Gleba Pirabas 7"/>
    <m/>
    <s v=" DOE 31.985 de 25/08/11"/>
    <s v="Port.418 de 05/08/11 Proc Adm_2010/128876"/>
    <s v="OK"/>
    <x v="2"/>
  </r>
  <r>
    <n v="13"/>
    <s v="TRACUATEUA"/>
    <s v="CAETE"/>
    <x v="13"/>
    <n v="23356.799999999999"/>
    <x v="18"/>
    <n v="10890.425299999999"/>
    <s v="Mat.11.100_2-AI_fl.07 de 01/03/2013_Bragança"/>
    <s v="Gleba Tracuateua-1"/>
    <n v="59179.974699999999"/>
    <s v="DOE.32327 de 28/01/2013"/>
    <s v="Port.01381 de 10/12/2012_Proc.2010/128814"/>
    <s v="Falta matrícula"/>
    <x v="2"/>
  </r>
  <r>
    <m/>
    <s v="TRACUATEUA"/>
    <m/>
    <x v="1"/>
    <m/>
    <x v="19"/>
    <m/>
    <s v="Mat.11.101_2-AI_fl.08 de 01/03/2013_Bragança"/>
    <s v="Gleba Tracuateua-2"/>
    <m/>
    <s v="DOE.32.327 de 28/01/2013"/>
    <s v="Port. 01382 de 10/12/2012_Proc.2010/64246"/>
    <s v="FALTA MATRICULA"/>
    <x v="2"/>
  </r>
  <r>
    <m/>
    <s v="TRACUATEUA"/>
    <m/>
    <x v="1"/>
    <m/>
    <x v="1"/>
    <m/>
    <m/>
    <m/>
    <m/>
    <m/>
    <m/>
    <m/>
    <x v="0"/>
  </r>
  <r>
    <n v="14"/>
    <s v="VISEU"/>
    <s v="CAETE"/>
    <x v="14"/>
    <n v="39320.584000000003"/>
    <x v="1"/>
    <n v="436.08069999999998"/>
    <m/>
    <m/>
    <n v="451750.63529999997"/>
    <m/>
    <s v="Port.1090 de 22/08/2012_Proc Adm.2012/235732"/>
    <s v="OK"/>
    <x v="1"/>
  </r>
  <r>
    <m/>
    <s v="VISEU"/>
    <m/>
    <x v="1"/>
    <m/>
    <x v="20"/>
    <m/>
    <s v="Mat.3.216_L-2L_folha-09 de 18/09/2012"/>
    <s v="S/Denominação"/>
    <m/>
    <s v="DOE.32.230 de 29/08/2012"/>
    <m/>
    <m/>
    <x v="0"/>
  </r>
  <r>
    <n v="15"/>
    <s v="ABEL FIGUEIREDO"/>
    <s v="CAPIM"/>
    <x v="15"/>
    <n v="61627.1"/>
    <x v="1"/>
    <n v="13182.1718"/>
    <m/>
    <m/>
    <n v="-13182.171800000004"/>
    <m/>
    <m/>
    <m/>
    <x v="0"/>
  </r>
  <r>
    <m/>
    <s v="ABEL FIGUEIREDO"/>
    <m/>
    <x v="1"/>
    <m/>
    <x v="21"/>
    <m/>
    <s v="Mat.4.548_Comarca de Rondon  do Pará"/>
    <s v="Complexo dos Moraes"/>
    <m/>
    <s v="DOE.31030 de 19/10/2007"/>
    <s v="Port.597 de 17/10/2007_Proc Adm 2007/316185"/>
    <s v="Rondom do Pará e Abel Figueiredo_faltando a data da matricula"/>
    <x v="2"/>
  </r>
  <r>
    <n v="16"/>
    <s v="AURORA DO PARA"/>
    <s v="CAPIM"/>
    <x v="16"/>
    <n v="163065.60000000001"/>
    <x v="1"/>
    <n v="0"/>
    <m/>
    <m/>
    <n v="18118.399999999994"/>
    <m/>
    <m/>
    <m/>
    <x v="0"/>
  </r>
  <r>
    <n v="17"/>
    <s v="CAPITÃO POÇO"/>
    <s v="CAPIM"/>
    <x v="17"/>
    <n v="289955.3"/>
    <x v="1"/>
    <n v="0"/>
    <m/>
    <m/>
    <n v="0"/>
    <m/>
    <m/>
    <m/>
    <x v="0"/>
  </r>
  <r>
    <n v="18"/>
    <s v="CONCORDIA DO PARA"/>
    <s v="CAPIM"/>
    <x v="18"/>
    <n v="69094.7"/>
    <x v="1"/>
    <n v="0"/>
    <m/>
    <m/>
    <n v="0"/>
    <m/>
    <m/>
    <m/>
    <x v="0"/>
  </r>
  <r>
    <n v="19"/>
    <s v="IPIXUNA DO PARA"/>
    <s v="CAPIM"/>
    <x v="19"/>
    <n v="78233.324999999997"/>
    <x v="22"/>
    <n v="2262.9663999999998"/>
    <s v="Mat. 4204_L2M_Fl.52 de 13/03/2013"/>
    <s v="FAZENDA TRIANGULO MINEIRO"/>
    <n v="441059.20860000001"/>
    <s v="DOE.32.327 de 28/01/2013"/>
    <s v="PORT.01402 DE 27 DE 12/2012_PROC.1998/92882"/>
    <s v="OK"/>
    <x v="1"/>
  </r>
  <r>
    <m/>
    <s v="IPIXUNA DO PARA"/>
    <s v="CAPIM"/>
    <x v="19"/>
    <m/>
    <x v="23"/>
    <m/>
    <s v="Mat. 5377_L2Q_Fl.25 de 09/09/2013"/>
    <s v="GLEBA COBRAS"/>
    <m/>
    <s v="DOE.32.445 de 07/08/2013"/>
    <s v="Port. 0534 de 27/12/2012-07/08/2013"/>
    <s v="OK"/>
    <x v="1"/>
  </r>
  <r>
    <m/>
    <s v="IPIXUNA DO PARA"/>
    <s v="CAPIM"/>
    <x v="19"/>
    <m/>
    <x v="24"/>
    <m/>
    <s v="Mat.5.429_Lv.2Q_Folha 077-São domingos do Capim"/>
    <s v="FAZENDA COLINA"/>
    <m/>
    <s v="DOE.32.484 de 19/09/13"/>
    <s v="  "/>
    <s v="Anderson Casagrande Zanin"/>
    <x v="1"/>
  </r>
  <r>
    <m/>
    <s v="IPIXUNA DO PARA"/>
    <m/>
    <x v="1"/>
    <m/>
    <x v="1"/>
    <m/>
    <m/>
    <m/>
    <m/>
    <m/>
    <m/>
    <m/>
    <x v="0"/>
  </r>
  <r>
    <n v="20"/>
    <s v="IRITUIA"/>
    <s v="CAPIM"/>
    <x v="20"/>
    <n v="137936.20000000001"/>
    <x v="1"/>
    <n v="0"/>
    <m/>
    <m/>
    <n v="0"/>
    <m/>
    <m/>
    <m/>
    <x v="0"/>
  </r>
  <r>
    <n v="21"/>
    <s v="MAE DO RIO"/>
    <s v="CAPIM"/>
    <x v="21"/>
    <n v="46949.2"/>
    <x v="1"/>
    <n v="0"/>
    <m/>
    <m/>
    <n v="0"/>
    <m/>
    <m/>
    <m/>
    <x v="0"/>
  </r>
  <r>
    <n v="22"/>
    <s v="NOVA ESPERANÇA DO PIRIA"/>
    <s v="CAPIM"/>
    <x v="22"/>
    <n v="182605.28000000003"/>
    <x v="1"/>
    <n v="0"/>
    <m/>
    <m/>
    <n v="98325.919999999984"/>
    <m/>
    <m/>
    <m/>
    <x v="0"/>
  </r>
  <r>
    <n v="23"/>
    <s v="OUREM"/>
    <s v="CAPIM"/>
    <x v="23"/>
    <n v="0"/>
    <x v="25"/>
    <n v="652.10760000000005"/>
    <s v="5.995-L2-NFl.18 de 30/08/2010_Ourem"/>
    <s v="Gleba Mocambo"/>
    <n v="55586.592399999994"/>
    <m/>
    <m/>
    <m/>
    <x v="2"/>
  </r>
  <r>
    <m/>
    <s v="OUREM"/>
    <m/>
    <x v="1"/>
    <m/>
    <x v="1"/>
    <m/>
    <m/>
    <m/>
    <m/>
    <m/>
    <m/>
    <m/>
    <x v="0"/>
  </r>
  <r>
    <n v="24"/>
    <s v="TOMÉ AÇU"/>
    <s v="CAPIM"/>
    <x v="24"/>
    <n v="102907.22"/>
    <x v="1"/>
    <n v="28555.370500000001"/>
    <m/>
    <m/>
    <n v="383073.50949999999"/>
    <m/>
    <m/>
    <m/>
    <x v="0"/>
  </r>
  <r>
    <m/>
    <s v="TOMÉ AÇU"/>
    <m/>
    <x v="1"/>
    <m/>
    <x v="26"/>
    <m/>
    <s v="Mat.4.324_L-2O_Fl.124 de 19/03/2013_Tomé-Açu"/>
    <s v="S/Denominação_Faz.Santana III-Laura"/>
    <m/>
    <s v="DOE.32.343 de 25/03/2013"/>
    <s v="Port.090 de 19/02/2013_Proc Adm 2011/53580"/>
    <s v="OK"/>
    <x v="1"/>
  </r>
  <r>
    <m/>
    <s v="TOMÉ AÇU"/>
    <m/>
    <x v="1"/>
    <m/>
    <x v="27"/>
    <m/>
    <s v="Mat.4.858 _2-R_Fl.058 de 15/05/2014-Tomé -Aú"/>
    <s v="GLEBA ARRAIA"/>
    <m/>
    <s v="DOE. 32.616 de 04/04/2014"/>
    <s v="Port.157 de 02/04/2014_ Proc. Adm.2013/397735"/>
    <s v="OK"/>
    <x v="2"/>
  </r>
  <r>
    <m/>
    <s v="TOMÉ AÇU"/>
    <m/>
    <x v="1"/>
    <m/>
    <x v="28"/>
    <m/>
    <s v="Mat.4.222_L-2O_Fl.22 de 29/06/2011_Tomé-Açu"/>
    <s v="S/Denominação_Lina Pereira de Oliveira"/>
    <m/>
    <s v="DOE.31.897 de 06/09/2011"/>
    <s v="Port.111 de 22/02/2011_Proc Adm 2005/362613"/>
    <s v="OK"/>
    <x v="1"/>
  </r>
  <r>
    <m/>
    <s v="TOMÉ AÇU"/>
    <m/>
    <x v="1"/>
    <m/>
    <x v="29"/>
    <m/>
    <s v="Mat.4781_Lv.2Q_Fl.181 de 07/10/2013-Tomé Açú"/>
    <s v="Sitio Sawada"/>
    <m/>
    <s v="DOE.32.486 de 23/09/13"/>
    <s v="Port.0705 de 19/09/13-Proc.Adm.2011/109327"/>
    <s v="OK"/>
    <x v="1"/>
  </r>
  <r>
    <m/>
    <s v="TOMÉ AÇU"/>
    <m/>
    <x v="1"/>
    <m/>
    <x v="30"/>
    <m/>
    <m/>
    <s v="Gleba Papurá B"/>
    <m/>
    <s v="DOE.32.483 de 18/09/2013"/>
    <s v="Port.0691 de 19/09/2013-Proc.2013/285199"/>
    <m/>
    <x v="1"/>
  </r>
  <r>
    <n v="25"/>
    <s v="ULIANÓPOLIS"/>
    <s v="CAPIM"/>
    <x v="25"/>
    <n v="152654.03999999998"/>
    <x v="1"/>
    <n v="199070.95709999997"/>
    <m/>
    <m/>
    <n v="157121.80290000007"/>
    <m/>
    <m/>
    <m/>
    <x v="0"/>
  </r>
  <r>
    <m/>
    <s v="ULIANÓPOLIS"/>
    <m/>
    <x v="1"/>
    <m/>
    <x v="31"/>
    <m/>
    <s v="Mat.7.966_Lv.2-AC_Fl.35 de 27/11/2009-Paragominas"/>
    <s v="Gleba Braço Forte -A"/>
    <m/>
    <s v="DOE.31.540 de 09/11/2009"/>
    <s v="Port.945 de 04/11/2009_Proc.2003/93509"/>
    <s v="OK"/>
    <x v="2"/>
  </r>
  <r>
    <m/>
    <s v="ULIANÓPOLIS"/>
    <m/>
    <x v="1"/>
    <m/>
    <x v="32"/>
    <m/>
    <s v="Mat.5.792_L.2S_Fl.232 06/11/2002_Paragominas"/>
    <s v="Gleba Surubijú(Lot.Agua Suja)Parte A"/>
    <m/>
    <s v="DOE.29.787 de 24/09/2002"/>
    <s v="Port.2325 de 19/09/2002"/>
    <s v="OK"/>
    <x v="0"/>
  </r>
  <r>
    <m/>
    <s v="ULIANÓPOLIS"/>
    <m/>
    <x v="1"/>
    <m/>
    <x v="33"/>
    <m/>
    <s v="Mat.5.795_L.2S_Fl.235 06/11/2002 Paragominas"/>
    <s v="Gleba Surubijú(Lot.Agua Suja)Parte D"/>
    <m/>
    <s v="DOE.29.787 de 24/09/2002"/>
    <s v="Port.2325 de 19/09/2002"/>
    <s v="OK"/>
    <x v="2"/>
  </r>
  <r>
    <m/>
    <s v="ULIANÓPOLIS"/>
    <m/>
    <x v="1"/>
    <m/>
    <x v="34"/>
    <m/>
    <s v="Mat.5.794_L.2S_Fl.234 06/11/2002 Paragominas"/>
    <s v="Gleba Surubijú(Lot.Agua da Luz-Parte A"/>
    <m/>
    <s v="DOE.29.787 de 24/09/2002"/>
    <s v="Port.2325 de 19/09/2002"/>
    <s v="OK"/>
    <x v="2"/>
  </r>
  <r>
    <m/>
    <s v="ULIANÓPOLIS"/>
    <m/>
    <x v="1"/>
    <m/>
    <x v="35"/>
    <m/>
    <s v="Mat.5.793_L.2S_Fl.233 06/11/2002 Paragominas"/>
    <s v="Gleba Loteamento Agua da Luz parte B"/>
    <m/>
    <s v="DOE.29.787 de 24/09/2002"/>
    <s v="Port.2325 de 19/09/2002"/>
    <s v="OK"/>
    <x v="2"/>
  </r>
  <r>
    <m/>
    <s v="ULIANÓPOLIS"/>
    <m/>
    <x v="1"/>
    <m/>
    <x v="36"/>
    <m/>
    <s v="Mat.13.384_L.2AV_Fl.152 24/10/2012 Paragominas"/>
    <s v="Fazenda Calandrini"/>
    <m/>
    <s v="DOE.32.255 de 04/10/2012"/>
    <s v="Port.1225 de 02/10/2012"/>
    <s v="OK"/>
    <x v="1"/>
  </r>
  <r>
    <m/>
    <s v="ULIANÓPOLIS"/>
    <m/>
    <x v="1"/>
    <m/>
    <x v="37"/>
    <m/>
    <s v="Mat.14.221_L-2AZ_Fl.289 de 12/04/2013-Paragominas"/>
    <s v="Gleba Gurupizinho"/>
    <m/>
    <s v="DOE.32.362 DE 20/03/2013"/>
    <s v="Port.0190 de 15/03/2013_PROC.2012/490059"/>
    <s v="OK"/>
    <x v="2"/>
  </r>
  <r>
    <n v="26"/>
    <s v="ITUPIRANGA"/>
    <s v="LAGO DE TUCURUI"/>
    <x v="26"/>
    <n v="709209.63"/>
    <x v="1"/>
    <n v="433.10289999999998"/>
    <m/>
    <m/>
    <n v="78367.967099999893"/>
    <m/>
    <m/>
    <m/>
    <x v="0"/>
  </r>
  <r>
    <m/>
    <s v="ITUPIRANGA"/>
    <m/>
    <x v="1"/>
    <m/>
    <x v="38"/>
    <m/>
    <s v="Mat.1.646_L.2_Fl.261 10/5/2011_Itupiranga"/>
    <s v="S/ Denominação-Gleba Mont Mor"/>
    <m/>
    <s v="DOE.31897 de 18/04/2011"/>
    <s v="Port.203 de 12/04/2011"/>
    <s v="OK"/>
    <x v="2"/>
  </r>
  <r>
    <n v="27"/>
    <s v="JACUNDÁ"/>
    <s v="LAGO DE TUC URUI"/>
    <x v="27"/>
    <n v="200831.5"/>
    <x v="1"/>
    <n v="0"/>
    <m/>
    <m/>
    <n v="0"/>
    <m/>
    <m/>
    <s v="Não tem jurisdição estadual"/>
    <x v="0"/>
  </r>
  <r>
    <n v="28"/>
    <s v="NOVA IPIXUNA"/>
    <s v="LAGO DE TUCURUI"/>
    <x v="28"/>
    <n v="156418.4"/>
    <x v="1"/>
    <n v="0"/>
    <m/>
    <m/>
    <n v="0"/>
    <m/>
    <m/>
    <s v="Não tem jurisdição estadual"/>
    <x v="0"/>
  </r>
  <r>
    <n v="29"/>
    <s v="NOVO REPARTIMENTO"/>
    <s v="LAGO DE TUCURUI"/>
    <x v="29"/>
    <n v="1462877.8299999998"/>
    <x v="1"/>
    <n v="0"/>
    <m/>
    <m/>
    <n v="76993.570000000065"/>
    <m/>
    <m/>
    <m/>
    <x v="0"/>
  </r>
  <r>
    <n v="30"/>
    <s v="TUCURUI"/>
    <s v="LAGO DE TUCURUI"/>
    <x v="30"/>
    <n v="198187.95499999999"/>
    <x v="1"/>
    <n v="0"/>
    <m/>
    <m/>
    <n v="10430.945000000007"/>
    <m/>
    <m/>
    <m/>
    <x v="0"/>
  </r>
  <r>
    <n v="31"/>
    <s v="ALTAMIRA"/>
    <s v="XINGÚ"/>
    <x v="31"/>
    <n v="14358035.700000001"/>
    <x v="39"/>
    <n v="6442000"/>
    <s v="Mat.1075_L.2-C_Fl.76 03/02/1978_Altamira"/>
    <s v="Gleba Altamira II"/>
    <n v="-4846662.700000003"/>
    <s v="DOE.23.700 de 03/02/1978"/>
    <s v="Port.20 de 01/02/1978_Proc Adm 013/78"/>
    <s v="OK"/>
    <x v="2"/>
  </r>
  <r>
    <m/>
    <s v="ALTAMIRA"/>
    <m/>
    <x v="1"/>
    <m/>
    <x v="40"/>
    <m/>
    <s v="Mat.1077_L2-C_Fl.78 03/02/1978_Altamira"/>
    <s v="Gleba Altamira V"/>
    <m/>
    <s v="DOE.23.700 de 03/02/1978"/>
    <s v="Port.19 de 01/02/1978_Proc Adm  015/78"/>
    <s v="OK"/>
    <x v="2"/>
  </r>
  <r>
    <m/>
    <s v="ALTAMIRA"/>
    <m/>
    <x v="1"/>
    <m/>
    <x v="41"/>
    <m/>
    <s v="Mat.1076_L.2-C_Fl.77 03/02/1978_Altamira"/>
    <s v="Gleba Altamira IV"/>
    <m/>
    <s v="DOE.23.700 de 03/02/1978"/>
    <s v="Port.21 de 01/02/1978_Proc Adm 014/78"/>
    <s v="OK"/>
    <x v="2"/>
  </r>
  <r>
    <m/>
    <s v="ALTAMIRA"/>
    <m/>
    <x v="1"/>
    <m/>
    <x v="42"/>
    <m/>
    <s v="Mat.1079_L.2-C_Fl.80-Altamira"/>
    <s v="Gleba Altamira III"/>
    <m/>
    <s v="DOE.24.057 de 14/07/1979"/>
    <s v="Port.186 de 12/07/1979_Proc Adm 0323/78"/>
    <s v="Sem data de matricula"/>
    <x v="2"/>
  </r>
  <r>
    <m/>
    <s v="ALTAMIRA"/>
    <m/>
    <x v="1"/>
    <m/>
    <x v="43"/>
    <m/>
    <s v="Mat.1078_L.2-C_Fl.79 03/02/1978_Altamira"/>
    <s v="GlebaAltamira VI"/>
    <m/>
    <s v="DOE.23.700 de 03/02/1978"/>
    <s v="Port.22 de 01/02/1978_Proc Adm 016/78"/>
    <s v="OK"/>
    <x v="2"/>
  </r>
  <r>
    <n v="32"/>
    <s v="ANAPU"/>
    <s v="XINGU"/>
    <x v="32"/>
    <n v="1189550.6000000001"/>
    <x v="44"/>
    <n v="94958.828099999999"/>
    <s v="Mat.1884 de 27 /03/2013_Lv.2-AJ_Fl.54_Pacajá"/>
    <s v="Gleba Anapú"/>
    <n v="-94958.828100000042"/>
    <s v="DOE.32.305 de 21/12/2012"/>
    <s v="Port.01388 de 19/12/2012_Proc.212/469000"/>
    <s v="Sem data de matricula"/>
    <x v="2"/>
  </r>
  <r>
    <n v="33"/>
    <s v="BRASIL NOVO"/>
    <s v="XINGU"/>
    <x v="33"/>
    <n v="636257.5"/>
    <x v="1"/>
    <n v="0"/>
    <m/>
    <m/>
    <n v="0"/>
    <m/>
    <m/>
    <s v="Não tem área estadual"/>
    <x v="0"/>
  </r>
  <r>
    <n v="34"/>
    <s v="GURUPÁ"/>
    <s v="XINGU"/>
    <x v="34"/>
    <n v="145181.92100000003"/>
    <x v="45"/>
    <n v="24218.3989"/>
    <s v="Mat.944_L.2-C_Fl.139 12/12/2007_Gurupá"/>
    <s v="Gleba Camuta do Pucurui"/>
    <n v="684610.98010000004"/>
    <s v="DOE.31.032 de 23/10/2007"/>
    <s v="Port.610 de 18/10/2007_Proc Adm 2007/326438"/>
    <s v="OK"/>
    <x v="2"/>
  </r>
  <r>
    <m/>
    <s v="GURUPÁ"/>
    <m/>
    <x v="1"/>
    <m/>
    <x v="46"/>
    <m/>
    <s v="Mat.973_L.2-C_Fl.168 14/01/2009_Gurupá"/>
    <s v="Gurupá I"/>
    <m/>
    <s v="DOE.31.553 de 26/11/2009"/>
    <s v="Port.1004 de 18/11/2009_ Proc Adm. 2009/251209"/>
    <s v="OK"/>
    <x v="2"/>
  </r>
  <r>
    <n v="35"/>
    <s v="MEDICILÂNDIA"/>
    <s v="XINGU"/>
    <x v="35"/>
    <n v="827262.9"/>
    <x v="1"/>
    <n v="0"/>
    <m/>
    <m/>
    <n v="0"/>
    <m/>
    <m/>
    <s v="Não tem jurisdição estadual"/>
    <x v="0"/>
  </r>
  <r>
    <n v="36"/>
    <s v="PACAJÁ"/>
    <s v="XINGÚ"/>
    <x v="36"/>
    <n v="1183233.3"/>
    <x v="1"/>
    <n v="0"/>
    <m/>
    <m/>
    <n v="0"/>
    <m/>
    <m/>
    <s v="Não tem jurisdição estadual"/>
    <x v="0"/>
  </r>
  <r>
    <n v="37"/>
    <s v="PLACAS"/>
    <s v="XINGU"/>
    <x v="37"/>
    <n v="717319.4"/>
    <x v="1"/>
    <n v="0"/>
    <m/>
    <m/>
    <n v="0"/>
    <m/>
    <m/>
    <s v="Não tem jurisdição estadual"/>
    <x v="0"/>
  </r>
  <r>
    <n v="38"/>
    <s v="URUARÁ"/>
    <s v="XINGÚ"/>
    <x v="38"/>
    <n v="1079137.1000000001"/>
    <x v="1"/>
    <n v="0"/>
    <m/>
    <m/>
    <n v="0"/>
    <m/>
    <m/>
    <s v="Não tem jurisdição estadual"/>
    <x v="0"/>
  </r>
  <r>
    <n v="39"/>
    <s v="VITORIA DO XINGÚ"/>
    <s v="XINGÚ"/>
    <x v="39"/>
    <n v="200819.90500000003"/>
    <x v="1"/>
    <n v="0"/>
    <m/>
    <m/>
    <n v="108133.79499999998"/>
    <m/>
    <m/>
    <m/>
    <x v="0"/>
  </r>
  <r>
    <n v="40"/>
    <s v="BOM JESUS DO TOCANTINS"/>
    <s v="CARAJÁS"/>
    <x v="40"/>
    <n v="253483.11000000002"/>
    <x v="1"/>
    <n v="2923.7087999999999"/>
    <m/>
    <m/>
    <n v="25241.081200000015"/>
    <m/>
    <m/>
    <m/>
    <x v="1"/>
  </r>
  <r>
    <m/>
    <s v="BOM JESUS DO TOCANTINS"/>
    <m/>
    <x v="1"/>
    <m/>
    <x v="47"/>
    <m/>
    <s v="Mat.825_L.2-C_Fl.1 de 25/02/2007_Bom Jesus do Tocantins"/>
    <s v="Fazenda Bacabal Grande"/>
    <m/>
    <s v="DOE.30.923 de 11/05/2007"/>
    <s v="Port.189 de 09/05/2007_Proc Adm 2007/165305"/>
    <s v="Área Retificada pela portaria 0.0513 de 22/08/2014, DOE. 32712. De 26/08/2014."/>
    <x v="1"/>
  </r>
  <r>
    <n v="41"/>
    <s v="BREJO GRANDE DO ARAGUAIA"/>
    <s v="CARAJAS"/>
    <x v="41"/>
    <n v="128847.7"/>
    <x v="1"/>
    <n v="0"/>
    <m/>
    <m/>
    <n v="0"/>
    <m/>
    <m/>
    <s v="Não tem jurisdição estadual"/>
    <x v="0"/>
  </r>
  <r>
    <n v="42"/>
    <s v="CANAÃ DOS CARAJÁS"/>
    <s v="CARAJAS"/>
    <x v="42"/>
    <n v="314640.7"/>
    <x v="1"/>
    <n v="0"/>
    <m/>
    <m/>
    <n v="0"/>
    <m/>
    <m/>
    <s v="NÃO POSSUI AREA ESTADUAL"/>
    <x v="0"/>
  </r>
  <r>
    <n v="43"/>
    <s v="CURIONÓPOLIS"/>
    <s v="CARAJÁS"/>
    <x v="43"/>
    <n v="217924.356"/>
    <x v="1"/>
    <n v="0"/>
    <m/>
    <m/>
    <n v="18949.943999999989"/>
    <m/>
    <m/>
    <m/>
    <x v="0"/>
  </r>
  <r>
    <n v="44"/>
    <s v="ELDORADO DOS CARAJAS"/>
    <s v="CARAJAS"/>
    <x v="44"/>
    <n v="29567.340000000004"/>
    <x v="48"/>
    <n v="89729.162100000016"/>
    <s v="Mat.1.081_Lv.2-D_Fl.291 de 27/11/13"/>
    <s v="Gleba Gravata I"/>
    <n v="176376.89790000001"/>
    <s v="DOE.32.528 de 25/11/2013"/>
    <s v="Port.0997 de 19/11/2013_Proc Adm 2006/415491"/>
    <s v="Portaria 0996 de 19/11/13: revogação da Portaria 01530 de 11/12/06"/>
    <x v="1"/>
  </r>
  <r>
    <m/>
    <s v="ELDORADO DOS CARAJAS"/>
    <m/>
    <x v="1"/>
    <m/>
    <x v="49"/>
    <m/>
    <s v="Mat.1.082_Lv.2-D_Fl.292 de 27/11/13"/>
    <s v="Gleba Gravata II"/>
    <m/>
    <s v="DOE.32.528 de 25/11/2013"/>
    <s v="Port.0998 de 19/11/2013_Proc Adm 2006/415491"/>
    <s v="Portaria 0996 de 19/11/13: revogação da Portaria 01530 de 11/12/06"/>
    <x v="1"/>
  </r>
  <r>
    <m/>
    <s v="ELDORADO DOS CARAJAS"/>
    <m/>
    <x v="1"/>
    <m/>
    <x v="50"/>
    <m/>
    <s v="Mat.1.083_Lv.2-D_Fl.294 de27/11/13"/>
    <s v="Gleba Gravata III"/>
    <m/>
    <s v="DOE.32.528 de 25/11/2013"/>
    <s v="Port.0999 de 19/11/2013_Proc Adm 2006/415491"/>
    <s v="Portaria 0996 de 19/11/13: revogação da Portaria 01530 de 11/12/06"/>
    <x v="1"/>
  </r>
  <r>
    <m/>
    <s v="ELDORADO DOS CARAJAS"/>
    <m/>
    <x v="1"/>
    <m/>
    <x v="51"/>
    <m/>
    <s v=" Mat.65_L.2-A_Fl.105 de 29/06/2010_ Eldoarado"/>
    <s v="Gleba Peruano I"/>
    <m/>
    <s v="DOE.31.682 de 08/06/2010"/>
    <s v="Port.1067 de 26/05/2010_Proc Adm 2010/20415"/>
    <s v="Área Retificada pela portaria 0.478 de14/08/2014, DOE. 32707. De 18/08/2014."/>
    <x v="1"/>
  </r>
  <r>
    <m/>
    <s v="ELDORADO DOS CARAJAS"/>
    <m/>
    <x v="1"/>
    <m/>
    <x v="52"/>
    <m/>
    <s v="Mat.66_L.2-A_Fl.106 de 29/06/2010_ Eldorado"/>
    <s v="Gleba Peruano II"/>
    <m/>
    <s v="DOE.31.682 de 08/06/2010"/>
    <s v="Port.1068 de 26/05/2010_Proc Adm 2010/20415"/>
    <s v="Área Retificada pela portaria 0.479 de14/08/2014, DOE. 32707. De 18/08/2014."/>
    <x v="1"/>
  </r>
  <r>
    <m/>
    <s v="ELDORADO DOS CARAJAS"/>
    <m/>
    <x v="1"/>
    <m/>
    <x v="53"/>
    <m/>
    <s v="Mat.22_L.2-A_Fl.36 24/11/2009_Eldorado"/>
    <s v="Eldorado_Area 4"/>
    <m/>
    <s v="DOE.31.542 de 11/11/2009"/>
    <s v=" Port.970 de 10/11/2009_Proc. Adm 2009/109781"/>
    <s v="OK"/>
    <x v="3"/>
  </r>
  <r>
    <m/>
    <s v="ELDORADO DOS CARAJAS"/>
    <m/>
    <x v="1"/>
    <m/>
    <x v="54"/>
    <m/>
    <s v="Mat.677_L.2-C_Fl.130 de 26/10/2011_ Curionópolis"/>
    <s v="Eldorado -Area I"/>
    <m/>
    <s v="DOE.32.003 de 21/09/2011"/>
    <s v="Port.525 de 08/09/2011_Proc Adm 2009/109781"/>
    <s v="OK"/>
    <x v="2"/>
  </r>
  <r>
    <m/>
    <s v="ELDORADO DOS CARAJAS"/>
    <m/>
    <x v="1"/>
    <m/>
    <x v="55"/>
    <m/>
    <s v="Mat.680_L.2-C Fl.137 de 26/10/2011 Curionópolis"/>
    <s v="Eldorado-Area III-Parte B"/>
    <m/>
    <s v="DOE 32.003 de 21/09/2011"/>
    <s v="Port.528 de 08/09/2011_Proc Adm 2009/109781"/>
    <s v="OK"/>
    <x v="3"/>
  </r>
  <r>
    <m/>
    <s v="ELDORADO DOS CARAJAS"/>
    <m/>
    <x v="1"/>
    <m/>
    <x v="56"/>
    <m/>
    <s v="Mat.678_L.2-C_Fl.131 de 26/10/2011_ Curionópolis"/>
    <s v="Eldorado_Area II"/>
    <m/>
    <s v="DOE.32.003 de 21/09/2011"/>
    <s v="Port.0526 de 08/09/2011_Proc Adm 2009/109781"/>
    <s v="OK"/>
    <x v="2"/>
  </r>
  <r>
    <m/>
    <s v="ELDORADO DOS CARAJAS"/>
    <m/>
    <x v="1"/>
    <m/>
    <x v="57"/>
    <m/>
    <s v="Mat.679_L.2-C_Fl.132 de 26/10/2011_ Curionópolis"/>
    <s v="Eldorado-Area III-Parte A"/>
    <m/>
    <s v="DOE-32,003 de 21/09/2011"/>
    <s v="Port.0527 de 08/09/2011_ Proc Adm 2009/109781"/>
    <s v="Área Retificada pela portaria 0.507 de 20/08/2014, DOE. 32711. De 22/08/2014."/>
    <x v="3"/>
  </r>
  <r>
    <m/>
    <s v="ELDORADO DOS CARAJAS"/>
    <m/>
    <x v="1"/>
    <m/>
    <x v="58"/>
    <m/>
    <s v="Mat.681_L.2-C-Fl.139 de 26/10/2011_ Curionópolis"/>
    <s v="Eldorado-Area V"/>
    <m/>
    <s v="DOE-32.003 de 21/09/2011"/>
    <s v="Port.0529 de 08/09/2011_Proc Adm 2009/109781"/>
    <s v="OK"/>
    <x v="2"/>
  </r>
  <r>
    <m/>
    <s v="ELDORADO DOS CARAJAS"/>
    <m/>
    <x v="1"/>
    <m/>
    <x v="59"/>
    <m/>
    <s v="Mat.682_L.2-C_Fl.140 de 26/10/2011_ Curionópolis"/>
    <s v="Eldorado -Area VI"/>
    <m/>
    <s v="DOE 32.003 de 21/09/2011"/>
    <s v="Port.0530 de 08/09/2011_Proc Adm 2009/109781"/>
    <s v="OK"/>
    <x v="2"/>
  </r>
  <r>
    <n v="45"/>
    <s v="PALESTINA DO PARA"/>
    <s v="CARAJAS"/>
    <x v="45"/>
    <n v="98436.2"/>
    <x v="1"/>
    <n v="0"/>
    <m/>
    <m/>
    <n v="0"/>
    <m/>
    <m/>
    <s v="Não possui área Estadual"/>
    <x v="0"/>
  </r>
  <r>
    <n v="46"/>
    <s v="PARAUAPEBAS"/>
    <s v="CARAJAS"/>
    <x v="46"/>
    <n v="619758.72000000009"/>
    <x v="60"/>
    <n v="45256.496100000004"/>
    <s v="Mat.18.719_L.2_Fls.1,2,3 _ 29/04/2010_Parauapebas"/>
    <s v="Gleba Rio Azul"/>
    <n v="23605.583899999969"/>
    <s v="DOE. 31.647 de 16/04/2010"/>
    <s v=" Port.664 de 13/04/2010_Proc Adm 2009/109804"/>
    <s v="Gleba inserta tambem em Marabá"/>
    <x v="1"/>
  </r>
  <r>
    <m/>
    <s v="PARAUAPEBAS"/>
    <m/>
    <x v="1"/>
    <m/>
    <x v="61"/>
    <m/>
    <s v="Mat.18720_29/04/2010_L.2_Fl.1_ Parauapebas"/>
    <s v="Gleba Ampulheta Area I"/>
    <m/>
    <s v="DOE.31.647 de 16/04/2010"/>
    <s v=" Port.665 de 13/04/2010_Porc Adm 2008/514103"/>
    <s v="OK"/>
    <x v="3"/>
  </r>
  <r>
    <n v="47"/>
    <s v="PIÇARRA"/>
    <s v="CARAJÁS"/>
    <x v="47"/>
    <n v="281576.185"/>
    <x v="1"/>
    <n v="636.25720000000001"/>
    <m/>
    <m/>
    <n v="49053.657799999986"/>
    <m/>
    <m/>
    <m/>
    <x v="0"/>
  </r>
  <r>
    <m/>
    <s v="PIÇARRA"/>
    <m/>
    <x v="1"/>
    <m/>
    <x v="62"/>
    <m/>
    <s v="Mat.4.262_Lv.2-X_Fl.182 em 22/04//2013_São Geraldo do Araguaia"/>
    <s v="Fazenda Espora de Ouro"/>
    <m/>
    <s v="DOE.32.357 de 15/03/2013"/>
    <s v="Port.0154 de 12/03/2013-Proc.2006/310502"/>
    <s v="OK"/>
    <x v="1"/>
  </r>
  <r>
    <m/>
    <s v="PIÇARRA"/>
    <m/>
    <x v="1"/>
    <m/>
    <x v="63"/>
    <m/>
    <s v="Mat.3699_L.2-T_Fl.93_ São Geraldo do Araguaia"/>
    <s v="Sem Denominação"/>
    <m/>
    <s v="DOE.31.897 de 18/04/2011"/>
    <s v=" Port.202 de 12/04/2011_Proc Adm 2010/17273"/>
    <s v="OK"/>
    <x v="1"/>
  </r>
  <r>
    <n v="48"/>
    <s v="SÃO DOMINGOS DO ARAGUAIA"/>
    <s v="CARAJÁS"/>
    <x v="48"/>
    <n v="62660.88"/>
    <x v="1"/>
    <n v="0"/>
    <m/>
    <m/>
    <n v="76585.51999999999"/>
    <m/>
    <m/>
    <m/>
    <x v="0"/>
  </r>
  <r>
    <n v="49"/>
    <s v="SÃO GERALDO DO ARAGUAIA"/>
    <s v="CARAJAS"/>
    <x v="49"/>
    <n v="269312.55499999999"/>
    <x v="1"/>
    <n v="0"/>
    <m/>
    <m/>
    <n v="47525.744999999995"/>
    <m/>
    <m/>
    <m/>
    <x v="0"/>
  </r>
  <r>
    <n v="50"/>
    <s v="SÃO JOÃO DO ARAGUAIA"/>
    <s v="CARAJAS"/>
    <x v="50"/>
    <n v="83192.785000000003"/>
    <x v="1"/>
    <n v="0"/>
    <m/>
    <m/>
    <n v="44796.114999999991"/>
    <m/>
    <m/>
    <m/>
    <x v="0"/>
  </r>
  <r>
    <n v="51"/>
    <s v="AGUA AZUL DO NORTE"/>
    <s v="ARAGUAIA"/>
    <x v="51"/>
    <n v="675826.29499999993"/>
    <x v="1"/>
    <n v="0"/>
    <m/>
    <m/>
    <n v="35569.805000000051"/>
    <m/>
    <m/>
    <m/>
    <x v="0"/>
  </r>
  <r>
    <n v="52"/>
    <s v="BANNACH"/>
    <s v="ARAGUAIA"/>
    <x v="52"/>
    <n v="295644.90000000002"/>
    <x v="1"/>
    <n v="0"/>
    <m/>
    <m/>
    <n v="0"/>
    <m/>
    <m/>
    <m/>
    <x v="0"/>
  </r>
  <r>
    <n v="53"/>
    <s v="CONCEIÇÃO DO ARAGUAIA"/>
    <s v="ARAGUAIA"/>
    <x v="53"/>
    <n v="378916.32999999996"/>
    <x v="1"/>
    <n v="441.26220000000001"/>
    <m/>
    <m/>
    <m/>
    <m/>
    <m/>
    <m/>
    <x v="0"/>
  </r>
  <r>
    <m/>
    <s v="CONCEIÇÃO DO ARAGUAIA"/>
    <m/>
    <x v="1"/>
    <m/>
    <x v="64"/>
    <m/>
    <s v="Mat.25.979_L.2-CM_Fl.#_Conceição do Araguaia"/>
    <s v="Area Patrimonial de Alacilândia"/>
    <m/>
    <s v="DOE.31.030 de 19/10/2007"/>
    <s v=" Port.596 de 17/10/2007_Proc Adm 2007/338902"/>
    <s v=" Falta data e folha da matricula"/>
    <x v="2"/>
  </r>
  <r>
    <m/>
    <s v="CONCEIÇÃO DO ARAGUAIA"/>
    <m/>
    <x v="1"/>
    <m/>
    <x v="65"/>
    <m/>
    <s v="Mat.27.808 _L-2-CY_Fl.015 de 26/12/2012_ Conceição do Araguaia"/>
    <s v="FAZENDA SANTA IRENE I"/>
    <m/>
    <s v="DOE.32.295 de 07/12/2012"/>
    <s v="Port.01362 de 04/12/2012_Proc Adm 2011/517940"/>
    <s v="sem numero de matricula, folha e livro"/>
    <x v="1"/>
  </r>
  <r>
    <m/>
    <s v="CONCEIÇÃO DO ARAGUAIA"/>
    <m/>
    <x v="1"/>
    <m/>
    <x v="66"/>
    <m/>
    <s v="Mat.27.809_L.2-CY_Fl.016 de 26/12/2012_ Conceição do Araguaia"/>
    <s v="FAZENDA SANTA IRENE II"/>
    <m/>
    <s v="DOE.32.295 de 07/12/2012"/>
    <s v="Port.01363 de 04/12/2012_Proc Adm 2011/517980"/>
    <s v="sem numero de matricula, folha e livro"/>
    <x v="1"/>
  </r>
  <r>
    <m/>
    <s v="CONCEIÇÃO DO ARAGUAIA"/>
    <s v="ARAGUAIA"/>
    <x v="53"/>
    <m/>
    <x v="67"/>
    <m/>
    <s v="Mat. 27.944_L2-CY_Fl152 de 10/04/2013"/>
    <s v="Fazenda Buriti"/>
    <m/>
    <m/>
    <s v="Port.092 de 25/02/2013_Proc Adm xxxxxxxxxx"/>
    <s v="Dados de Nelson Ramos da Silva / FALTA DOE"/>
    <x v="1"/>
  </r>
  <r>
    <n v="54"/>
    <s v="CUMARÚ DO NORTE"/>
    <s v="ARAGUAIA"/>
    <x v="54"/>
    <n v="1025100.06"/>
    <x v="68"/>
    <n v="153.96809999999999"/>
    <s v="Mat.18.481-Lv.2-AI-Fl.050 de 25/05/2013-Redenção"/>
    <s v="FAZENDA PANTERA"/>
    <n v="683246.07189999998"/>
    <s v="DOE.32.362 DE 22/03/2013"/>
    <s v="Port.0153 de 12/03/2013-Proc.2010/275242"/>
    <s v="Esta área abrange tambem São Felix do Xingú_A.Total _941,7048"/>
    <x v="1"/>
  </r>
  <r>
    <n v="55"/>
    <s v="FLORESTA DO ARAGUAIA"/>
    <s v="ARAGUAIA"/>
    <x v="55"/>
    <n v="172214.25"/>
    <x v="1"/>
    <n v="0"/>
    <m/>
    <m/>
    <n v="172214.25"/>
    <m/>
    <m/>
    <m/>
    <x v="0"/>
  </r>
  <r>
    <n v="56"/>
    <s v="OURILANDIA DO NORTE"/>
    <s v="ARAGUAIA"/>
    <x v="56"/>
    <n v="1441056.7"/>
    <x v="1"/>
    <n v="0"/>
    <m/>
    <m/>
    <n v="0"/>
    <m/>
    <m/>
    <s v="NÃO POSSUI ÁREA DO ESTADO"/>
    <x v="2"/>
  </r>
  <r>
    <n v="57"/>
    <s v="PAU DÀRCO"/>
    <s v="ARAGUAIA"/>
    <x v="57"/>
    <n v="167141.9"/>
    <x v="1"/>
    <n v="0"/>
    <m/>
    <m/>
    <n v="0"/>
    <m/>
    <m/>
    <s v="NÃO  POSSUI ÁREA DO ESTADO"/>
    <x v="0"/>
  </r>
  <r>
    <n v="58"/>
    <s v="REDENÇÃO"/>
    <s v="ARAGUAIA"/>
    <x v="58"/>
    <n v="191190.45"/>
    <x v="69"/>
    <n v="4339.9605000000001"/>
    <m/>
    <s v="S/Denominação"/>
    <n v="186850.48950000003"/>
    <m/>
    <m/>
    <m/>
    <x v="0"/>
  </r>
  <r>
    <m/>
    <s v="REDENÇÃO"/>
    <s v="ARAGUAIA"/>
    <x v="58"/>
    <m/>
    <x v="70"/>
    <m/>
    <s v="Mat.18.120 de 14/01/2013_Lv.2AG_Fl.088_ Redenção"/>
    <s v="GLEBA SERRA"/>
    <m/>
    <s v="DOE.32.295 de 07/12/2012"/>
    <s v="Port.01361 de 04/12/2012_Proc Adm 2012/468982"/>
    <s v="finalizado  em 01/2013"/>
    <x v="2"/>
  </r>
  <r>
    <n v="59"/>
    <s v="RIO MARIA"/>
    <s v="ARAGUAIA"/>
    <x v="59"/>
    <n v="246876.59999999998"/>
    <x v="1"/>
    <n v="0"/>
    <m/>
    <m/>
    <n v="164584.40000000002"/>
    <m/>
    <m/>
    <m/>
    <x v="0"/>
  </r>
  <r>
    <n v="60"/>
    <s v="SANTA MARIA DAS BARREIRAS"/>
    <s v="ARAGUAIA"/>
    <x v="60"/>
    <n v="206604.28000000003"/>
    <x v="1"/>
    <n v="53743.170299999998"/>
    <m/>
    <m/>
    <n v="772673.9497"/>
    <m/>
    <m/>
    <m/>
    <x v="0"/>
  </r>
  <r>
    <m/>
    <s v="SANTA MARIA DAS BARREIRAS"/>
    <m/>
    <x v="1"/>
    <m/>
    <x v="71"/>
    <m/>
    <s v="Mat.26.749_Lv(ficha).2-CR_de 11/05/2010-Conceição do Araguaia"/>
    <s v="Gleba Nova Esperança"/>
    <m/>
    <s v="DOE.31.651 de 23/04/2010"/>
    <s v="Port.789 de 20/04/2010_Proc Adm 2009/129718"/>
    <s v="Não possui numero da folha"/>
    <x v="2"/>
  </r>
  <r>
    <n v="61"/>
    <s v="SANTANA DO ARAGUAIA"/>
    <s v="ARAGUAIA"/>
    <x v="61"/>
    <n v="0"/>
    <x v="1"/>
    <n v="0"/>
    <m/>
    <m/>
    <n v="1159156.3"/>
    <m/>
    <m/>
    <m/>
    <x v="0"/>
  </r>
  <r>
    <n v="62"/>
    <s v="SAPUCAIA"/>
    <s v="ARAGUAIA"/>
    <x v="62"/>
    <n v="71400.450000000012"/>
    <x v="1"/>
    <n v="0"/>
    <m/>
    <m/>
    <n v="58418.549999999988"/>
    <m/>
    <m/>
    <m/>
    <x v="0"/>
  </r>
  <r>
    <n v="63"/>
    <s v="TUCUMÃ"/>
    <s v="ARAGUAIA"/>
    <x v="63"/>
    <n v="175881.58"/>
    <x v="1"/>
    <n v="0"/>
    <m/>
    <m/>
    <n v="75377.820000000007"/>
    <m/>
    <m/>
    <m/>
    <x v="0"/>
  </r>
  <r>
    <n v="64"/>
    <s v="XINGUARA"/>
    <s v="ARAGUAIA"/>
    <x v="64"/>
    <n v="188967.95"/>
    <x v="1"/>
    <n v="0"/>
    <m/>
    <m/>
    <n v="188967.95"/>
    <m/>
    <m/>
    <m/>
    <x v="0"/>
  </r>
  <r>
    <n v="65"/>
    <s v="ALENQUER"/>
    <s v="BAIXO AMAZONAS"/>
    <x v="65"/>
    <n v="567490.848"/>
    <x v="1"/>
    <n v="0"/>
    <m/>
    <m/>
    <n v="1797054.3520000002"/>
    <m/>
    <m/>
    <m/>
    <x v="0"/>
  </r>
  <r>
    <n v="66"/>
    <s v="BELTERRA"/>
    <s v="BAIXO AMAZONAS"/>
    <x v="66"/>
    <n v="259506.72099999999"/>
    <x v="1"/>
    <n v="0"/>
    <m/>
    <m/>
    <n v="180335.17900000003"/>
    <m/>
    <m/>
    <m/>
    <x v="0"/>
  </r>
  <r>
    <n v="67"/>
    <s v="CURUÁ"/>
    <s v="BAIXO AMAZONAS"/>
    <x v="67"/>
    <n v="93025.205000000016"/>
    <x v="1"/>
    <n v="0"/>
    <m/>
    <m/>
    <n v="50090.494999999995"/>
    <m/>
    <m/>
    <m/>
    <x v="0"/>
  </r>
  <r>
    <n v="68"/>
    <s v="FARO"/>
    <s v="BAIXO AMAZONAS"/>
    <x v="68"/>
    <n v="117706.28000000001"/>
    <x v="1"/>
    <n v="503125"/>
    <m/>
    <m/>
    <n v="556231.52"/>
    <m/>
    <m/>
    <m/>
    <x v="0"/>
  </r>
  <r>
    <m/>
    <s v="FARO"/>
    <s v="  "/>
    <x v="1"/>
    <m/>
    <x v="72"/>
    <m/>
    <s v="Mat.29_L.2-A_Fl.29_Faro"/>
    <s v="GLEBA NHAMUNDA"/>
    <m/>
    <s v="DOE.3.013 de 22/08/2003"/>
    <s v="Port.732 de 19/08/2003_Proc Adm 2003/202931"/>
    <s v="OK"/>
    <x v="2"/>
  </r>
  <r>
    <n v="69"/>
    <s v="MONTE ALEGRE"/>
    <s v="BAIXO AMAZONAS"/>
    <x v="69"/>
    <n v="471966.56"/>
    <x v="1"/>
    <n v="0"/>
    <m/>
    <m/>
    <n v="1343289.44"/>
    <m/>
    <m/>
    <m/>
    <x v="0"/>
  </r>
  <r>
    <n v="70"/>
    <s v="ÓBIDOS"/>
    <s v="BAIXO AMAZONAS"/>
    <x v="70"/>
    <n v="1120856.76"/>
    <x v="1"/>
    <n v="0"/>
    <m/>
    <m/>
    <n v="1681285.14"/>
    <m/>
    <m/>
    <m/>
    <x v="0"/>
  </r>
  <r>
    <n v="71"/>
    <s v="ORIXIMINÁ"/>
    <s v="BAIXO AMAZONAS"/>
    <x v="71"/>
    <n v="2797685.5919999997"/>
    <x v="73"/>
    <n v="2235169.2023"/>
    <s v="Mat.1.538 de 10/10/2003_Oriximina"/>
    <s v="GLEBA CUMARU"/>
    <n v="5727474.4057"/>
    <s v="DOE.3.013 de 22/08/2003"/>
    <s v="Port.727 de 19/08/2003_Proc Adm 2003/202931"/>
    <s v="Sem numero de folha e livro"/>
    <x v="2"/>
  </r>
  <r>
    <m/>
    <s v="ORIXIMINÁ"/>
    <m/>
    <x v="1"/>
    <m/>
    <x v="74"/>
    <m/>
    <s v="Mat.1539 de 10/10/2003_Oriximina"/>
    <s v="GLEBA MARAPI"/>
    <m/>
    <s v="DOE.3.012 de 21/08/2003"/>
    <s v="Port.728 de 19/08/2003_Proc Adm 2003/202931"/>
    <s v="Sem numero de folha e livro"/>
    <x v="2"/>
  </r>
  <r>
    <m/>
    <s v="ORIXIMINÁ"/>
    <m/>
    <x v="1"/>
    <m/>
    <x v="75"/>
    <m/>
    <s v="Mat.1540 de 10/10/2003_Oriximina"/>
    <s v="GLEBA SAPUCUA"/>
    <m/>
    <s v="DOE.3.012 de 21/08/2003"/>
    <s v="Port.729 de 19/08/2003_Proc Adm 2003/202931"/>
    <s v="Sem numero de folha e livro"/>
    <x v="2"/>
  </r>
  <r>
    <m/>
    <s v="ORIXIMINÁ"/>
    <m/>
    <x v="1"/>
    <m/>
    <x v="76"/>
    <m/>
    <s v="Mat.1541 de 10/10/2003_Oriximina"/>
    <s v="GLEBA CACHOEIRA PORTEIRA"/>
    <m/>
    <s v="DOE.3.013 de 22/08/2003"/>
    <s v="Port.730 de 19/08/2003_Proc Adm 2003/202931"/>
    <s v="Sem numero de folha e livro"/>
    <x v="2"/>
  </r>
  <r>
    <m/>
    <s v="ORIXIMINÁ"/>
    <m/>
    <x v="1"/>
    <m/>
    <x v="77"/>
    <m/>
    <s v="Mat.1.542 de 10/10/2003_Oriximina"/>
    <s v="GLEBA MAPUERA"/>
    <m/>
    <s v="DOE.3.013 de 22/08/2003"/>
    <s v="Port.731 de 19/08/2003_Proc Adm 2003/202931"/>
    <s v="Sem numero de folha e livro"/>
    <x v="2"/>
  </r>
  <r>
    <n v="72"/>
    <s v="PRAINHA"/>
    <s v="BAIXO AMAZONAS"/>
    <x v="72"/>
    <n v="295739.74"/>
    <x v="78"/>
    <n v="601044.58750000002"/>
    <m/>
    <m/>
    <n v="581914.37249999994"/>
    <m/>
    <m/>
    <m/>
    <x v="0"/>
  </r>
  <r>
    <m/>
    <s v="PRAINHA"/>
    <m/>
    <x v="1"/>
    <m/>
    <x v="78"/>
    <m/>
    <s v="Mat.229 de 09/11/2009_L.2-A_Fl.229_Prainha"/>
    <s v="VILA NOVA"/>
    <m/>
    <s v="DOE.31.483 de 14/08/2009"/>
    <s v="Port.583 de 12/08/2009_Proc Adm 2008/236423"/>
    <s v="OK"/>
    <x v="2"/>
  </r>
  <r>
    <m/>
    <s v="PRAINHA"/>
    <m/>
    <x v="1"/>
    <m/>
    <x v="79"/>
    <m/>
    <s v=" Mat.205 de 24/02/2005_L.2-A_Fl.76_Prainha"/>
    <s v="GLEBA GUAJARA I"/>
    <m/>
    <s v=" DOE.30.338 de 17/12/2004"/>
    <s v=" Port.2502 de 15/12/2004_Proc Adm 2003/330491"/>
    <s v="OK"/>
    <x v="2"/>
  </r>
  <r>
    <n v="73"/>
    <s v="SANTARÉM"/>
    <s v="BAIXO AMAZONAS"/>
    <x v="73"/>
    <n v="457732.48"/>
    <x v="1"/>
    <n v="677651.83429999999"/>
    <m/>
    <m/>
    <n v="1153278.0856999999"/>
    <m/>
    <m/>
    <m/>
    <x v="0"/>
  </r>
  <r>
    <m/>
    <s v="SANTARÉM"/>
    <m/>
    <x v="1"/>
    <m/>
    <x v="1"/>
    <m/>
    <m/>
    <m/>
    <m/>
    <m/>
    <m/>
    <m/>
    <x v="0"/>
  </r>
  <r>
    <m/>
    <s v="SANTARÉM"/>
    <m/>
    <x v="1"/>
    <m/>
    <x v="80"/>
    <m/>
    <s v=" Mat.12977 de 03/04/2000_L.2_Fl.1_Santarem"/>
    <s v="GLEBA NOVA OLINDA"/>
    <m/>
    <s v=" DOE.29.117 de 28/12/1999"/>
    <s v=" Port.798 de 22/12/1999_Proc Adm 231086/99"/>
    <s v="Gleba inserta nos municipios de Santarem e Juruti sem porção para cada municipio"/>
    <x v="1"/>
  </r>
  <r>
    <m/>
    <s v="SANTARÉM"/>
    <m/>
    <x v="1"/>
    <m/>
    <x v="81"/>
    <m/>
    <s v="Mat.12976 de 03/04/2000_L.2_Fl.1_Santarem"/>
    <s v="GLEBA MAMURU"/>
    <m/>
    <s v=" DOE.29.117 de 28/12/1999"/>
    <s v=" Port.798 de 22/12/1999_Proc Adm 231086/99"/>
    <s v="Gleba inserta nos municipios de Santarem e Aveiro sem porção para cada municipio"/>
    <x v="2"/>
  </r>
  <r>
    <m/>
    <s v="SANTARÉM"/>
    <m/>
    <x v="1"/>
    <m/>
    <x v="82"/>
    <m/>
    <s v="Mat.2638 de 26/09/2006_L.2-B_Fl.95_Óbidos"/>
    <s v="GLEBA NOVA OLINDA II"/>
    <m/>
    <s v=" DOE.30.770 de 21/09/2006"/>
    <s v=" Port.932 de 19/09/2006_Proc Adm 2006/311579"/>
    <s v="Gleba inserta nos municipios de Santarem, Juruti e Aveiro sem porção para cada municipio"/>
    <x v="2"/>
  </r>
  <r>
    <n v="74"/>
    <s v="TERRA SANTA"/>
    <s v="BAIXO AMAZONAS"/>
    <x v="74"/>
    <n v="51205.662000000004"/>
    <x v="1"/>
    <n v="0"/>
    <m/>
    <m/>
    <n v="138444.93799999999"/>
    <m/>
    <m/>
    <m/>
    <x v="0"/>
  </r>
  <r>
    <n v="75"/>
    <s v="AVEIRO"/>
    <s v="TAPAJOS"/>
    <x v="75"/>
    <n v="1024442.16"/>
    <x v="1"/>
    <n v="728844.29099999997"/>
    <m/>
    <m/>
    <n v="-45882.850999999791"/>
    <m/>
    <m/>
    <m/>
    <x v="0"/>
  </r>
  <r>
    <m/>
    <s v="AVEIRO"/>
    <m/>
    <x v="1"/>
    <m/>
    <x v="82"/>
    <m/>
    <s v="Mat.1658 de 26/09/2006_L.2-D_Fl.66_Santarem"/>
    <s v="GLEBA NOVA OLINDA II"/>
    <m/>
    <s v=" DOE.30.770 de 21/09/2006"/>
    <s v=" Port.932 de 19/09/2006_Proc Adm 2006/311579"/>
    <s v="Gleba inserta nos municipios de Santarem, Juruti e Aveiro sem porção para cada municipio"/>
    <x v="1"/>
  </r>
  <r>
    <m/>
    <s v="AVEIRO"/>
    <m/>
    <x v="1"/>
    <m/>
    <x v="83"/>
    <m/>
    <s v="Mat.4931 de 10/05/2000_L.2-L_Fl.152_Itaituba"/>
    <s v="GLEBA MAMURU"/>
    <m/>
    <s v=" DOE.29.117 de 28/04/2000"/>
    <s v=" Port.784 de 22/12/1999_Proc Adm 231086/99"/>
    <s v="Gleba inserta nos municipios de Santarem e Aveiro sem porção para cada municipio"/>
    <x v="2"/>
  </r>
  <r>
    <n v="76"/>
    <s v="ITAITUBA"/>
    <s v="TAPAJOS"/>
    <x v="76"/>
    <n v="5583663.4500000002"/>
    <x v="1"/>
    <n v="0"/>
    <m/>
    <m/>
    <n v="620407.04999999981"/>
    <m/>
    <m/>
    <m/>
    <x v="0"/>
  </r>
  <r>
    <n v="77"/>
    <s v="JACAREACANGA"/>
    <s v="TAPAJOS"/>
    <x v="77"/>
    <n v="4797277.47"/>
    <x v="84"/>
    <n v="796761.75630000001"/>
    <s v="Mat.5007 de 05/04/2001_L.2-L_Fl.229_Itaituba"/>
    <s v="GLEBA MARUPA II"/>
    <n v="-263730.92629999947"/>
    <s v="DOE.29.415 de 15/03/2001"/>
    <s v="Port.530 de 14/03/2001_Proc Adm 2001/28014"/>
    <s v="OK"/>
    <x v="2"/>
  </r>
  <r>
    <m/>
    <s v="JACAREACANGA"/>
    <m/>
    <x v="1"/>
    <m/>
    <x v="85"/>
    <m/>
    <s v="Mat.5008 de 05/04/2001_L.2-L_Fl.230_Itaituba"/>
    <s v="GLEBA MARUPA III"/>
    <m/>
    <s v="DOE.29.415 de 15/03/2001"/>
    <s v="Port.530 de 14/03/2001_Proc Adm 2001/28014"/>
    <s v="OK"/>
    <x v="2"/>
  </r>
  <r>
    <m/>
    <s v="JACAREACANGA"/>
    <m/>
    <x v="1"/>
    <m/>
    <x v="86"/>
    <m/>
    <s v="Mat.5124_L.2-M_Fl.46_Novo Progresso"/>
    <s v="GLEBA SÃO BENEDITO"/>
    <m/>
    <s v=" DOE.29.675 de 12/04/2002"/>
    <s v="Port.854 de 04/04/2002_Proc Adm 2002/83977"/>
    <s v="Gleba inserta nos municipios de Jacareacanga e Novo Progresso sem porção para cada municipio, e sem a data da matricula"/>
    <x v="2"/>
  </r>
  <r>
    <m/>
    <s v="JACAREACANGA"/>
    <m/>
    <x v="1"/>
    <m/>
    <x v="87"/>
    <m/>
    <s v="Mat.5264 de 16/09/2002_L.2-M_Fl.186_Itaituba"/>
    <s v="GLEBA SÃO BENEDITO II"/>
    <m/>
    <s v="DOE.29.747 de 26/07/2002"/>
    <s v="Port.1613 de 23/07/2002_Proc Adm #"/>
    <s v="Gleba inserta nos municipios de Jacareacanga e Novo Progresso sem porção para cada municipio e sem numero de processo Adm"/>
    <x v="2"/>
  </r>
  <r>
    <n v="78"/>
    <s v="NOVO PROGRESSO"/>
    <s v="TAPAJOS"/>
    <x v="78"/>
    <n v="3625402.7299999995"/>
    <x v="86"/>
    <n v="420588.48989999999"/>
    <s v="Mat.5124_L.2-M_Fl.46_Novo Progresso"/>
    <s v="GLEBA SÃO BENEDITO"/>
    <n v="-229777.81989999954"/>
    <s v="DOE.29.675 de 12/04/2002"/>
    <s v="Port.854 de 04/04/2002_Proc Adm 2002/83977"/>
    <s v="Gleba inserta nos municipios de Jacareacanga e Novo Progresso sem porção para cada municipio, e sem a data da matricula"/>
    <x v="2"/>
  </r>
  <r>
    <m/>
    <s v="NOVO PROGRESSO"/>
    <m/>
    <x v="1"/>
    <m/>
    <x v="87"/>
    <m/>
    <s v="Mat.68 de 16/09/2002_L.2_Fl.1_Novo Progresso"/>
    <s v="GLEBA SÃO BENEDITO II"/>
    <m/>
    <s v="DOE.29.747 de 26/07/2002"/>
    <s v="Port.1613 de 23/07/2002_Proc Adm #"/>
    <s v="Gleba inserta nos municipios de Jacareacanga e Novo Progresso sem porção para cada municipio e sem numero de processo Adm"/>
    <x v="2"/>
  </r>
  <r>
    <n v="79"/>
    <s v="RURÓPOLIS"/>
    <s v="TAPAJOS"/>
    <x v="79"/>
    <n v="561705.68000000005"/>
    <x v="1"/>
    <n v="0"/>
    <m/>
    <m/>
    <n v="140426.41999999993"/>
    <m/>
    <m/>
    <m/>
    <x v="0"/>
  </r>
  <r>
    <n v="80"/>
    <s v="TRAIRÃO"/>
    <s v="TAPAJOS"/>
    <x v="80"/>
    <n v="1139153.075"/>
    <x v="1"/>
    <n v="0"/>
    <m/>
    <m/>
    <n v="59955.425000000047"/>
    <m/>
    <m/>
    <m/>
    <x v="0"/>
  </r>
  <r>
    <n v="81"/>
    <s v="LIMOEIRO DO AJURÚ"/>
    <s v="TOCANTINS"/>
    <x v="81"/>
    <n v="0"/>
    <x v="1"/>
    <n v="0"/>
    <m/>
    <m/>
    <n v="149018.6"/>
    <m/>
    <m/>
    <m/>
    <x v="0"/>
  </r>
  <r>
    <n v="82"/>
    <s v="MOCAJUBA"/>
    <s v="TOCANTINS"/>
    <x v="82"/>
    <n v="0"/>
    <x v="88"/>
    <n v="16898.022300000001"/>
    <s v=" Mat.1426 de 12/11/2008_L.2-B_Fl.125_Mocajuba_AV.01 em 22/08/2011"/>
    <s v="GLEBA 2º DISTRITO"/>
    <n v="70182.877699999997"/>
    <s v=" DOE.31.984 de 24/08/2011"/>
    <s v="Port.879 de 04/11/2008 e 475 de 22/08/2011_Proc Adm 2008/426171"/>
    <s v="OK"/>
    <x v="2"/>
  </r>
  <r>
    <m/>
    <s v="MOCAJUBA"/>
    <s v="TOCANTINS"/>
    <x v="82"/>
    <m/>
    <x v="89"/>
    <m/>
    <s v="Mat.1438 de 02/05/2009_L.2-B_Fl.#_Mocajuba"/>
    <s v="Gleba Tambai Açú"/>
    <m/>
    <s v="DOE.3.427 de 27/05/2009"/>
    <s v="Port.325 de 25/05/2009_Proc Adm 2008/328607"/>
    <s v="Gleba inserta nos municipios de Baião e Mocajuba sem porção para cada municipio e sem numero de folha"/>
    <x v="2"/>
  </r>
  <r>
    <m/>
    <s v="MOCAJUBA"/>
    <s v="TOCANTINS"/>
    <x v="82"/>
    <m/>
    <x v="90"/>
    <m/>
    <s v="Mat.1.577 de 24/06/13_Lv.2-C_Fl.85-Mocajuba"/>
    <s v="Gleba Terra da Liberdade"/>
    <m/>
    <s v="DOE.01360 de 07/12/2012"/>
    <s v="Port.01360 de 04/12/2012-Proc.2011/474889"/>
    <m/>
    <x v="1"/>
  </r>
  <r>
    <m/>
    <s v="MOCAJUBA"/>
    <m/>
    <x v="1"/>
    <m/>
    <x v="91"/>
    <m/>
    <m/>
    <s v="Gleba Bazar Alegre"/>
    <m/>
    <s v="DOE.32.595 de 6/03/2014"/>
    <s v="Port.090 de 25/02/2014-Proc.2012/57667"/>
    <s v=" "/>
    <x v="1"/>
  </r>
  <r>
    <n v="83"/>
    <s v="AFUÁ"/>
    <s v="MARAJÓ"/>
    <x v="83"/>
    <n v="0"/>
    <x v="1"/>
    <n v="0"/>
    <m/>
    <m/>
    <n v="837279.5"/>
    <m/>
    <m/>
    <m/>
    <x v="0"/>
  </r>
  <r>
    <n v="84"/>
    <s v="ANAJÁS"/>
    <s v="MARAJÓ"/>
    <x v="84"/>
    <n v="0"/>
    <x v="1"/>
    <n v="0"/>
    <m/>
    <m/>
    <n v="692174.6"/>
    <m/>
    <m/>
    <m/>
    <x v="0"/>
  </r>
  <r>
    <n v="85"/>
    <s v="BREVES"/>
    <s v="MARAJO"/>
    <x v="85"/>
    <n v="95505.13"/>
    <x v="1"/>
    <n v="240000"/>
    <m/>
    <m/>
    <n v="619546.17000000004"/>
    <m/>
    <m/>
    <m/>
    <x v="0"/>
  </r>
  <r>
    <m/>
    <s v="BREVES"/>
    <m/>
    <x v="1"/>
    <m/>
    <x v="92"/>
    <m/>
    <s v="Mat.1415 de &quot;Sem certeza&quot;_L.5-E_Fl.268_Altamira"/>
    <s v="GLEBA JOANA PERES II"/>
    <m/>
    <s v="DOE.24.111 de 03/10/1979"/>
    <s v="Port.263 de 02/10/1979_Proc Adm 04728/79"/>
    <s v="Falta a data da matricula"/>
    <x v="2"/>
  </r>
  <r>
    <n v="86"/>
    <s v="CACHOEIRA DO ARARI"/>
    <s v="MARAJO"/>
    <x v="86"/>
    <n v="0"/>
    <x v="1"/>
    <n v="0"/>
    <m/>
    <m/>
    <n v="310026.09999999998"/>
    <m/>
    <m/>
    <m/>
    <x v="0"/>
  </r>
  <r>
    <n v="87"/>
    <s v="CHAVES"/>
    <s v="MARAJO"/>
    <x v="87"/>
    <n v="0"/>
    <x v="1"/>
    <n v="0"/>
    <m/>
    <m/>
    <n v="1308495.7"/>
    <m/>
    <m/>
    <m/>
    <x v="0"/>
  </r>
  <r>
    <n v="88"/>
    <s v="CURRALINHO"/>
    <s v="MARAJO"/>
    <x v="88"/>
    <n v="122986.56800000001"/>
    <x v="1"/>
    <n v="0"/>
    <m/>
    <m/>
    <n v="238738.63199999998"/>
    <m/>
    <m/>
    <m/>
    <x v="0"/>
  </r>
  <r>
    <n v="89"/>
    <s v="MELGAÇO"/>
    <s v="MARAJO"/>
    <x v="89"/>
    <n v="203220.54"/>
    <x v="1"/>
    <n v="0"/>
    <m/>
    <m/>
    <n v="474181.26"/>
    <m/>
    <m/>
    <m/>
    <x v="0"/>
  </r>
  <r>
    <n v="90"/>
    <s v="MUANÁ"/>
    <s v="MARAJO"/>
    <x v="90"/>
    <n v="0"/>
    <x v="1"/>
    <n v="0"/>
    <m/>
    <m/>
    <n v="376555"/>
    <m/>
    <m/>
    <m/>
    <x v="0"/>
  </r>
  <r>
    <n v="91"/>
    <s v="PONTA DE PEDRAS"/>
    <s v="MARAJÓ"/>
    <x v="91"/>
    <n v="0"/>
    <x v="1"/>
    <n v="0"/>
    <m/>
    <m/>
    <n v="336514.8"/>
    <m/>
    <m/>
    <m/>
    <x v="0"/>
  </r>
  <r>
    <n v="92"/>
    <s v="PORTEL"/>
    <s v="MARAJO"/>
    <x v="92"/>
    <n v="1015398.4"/>
    <x v="93"/>
    <n v="707419.73640000005"/>
    <s v="Mat.562 de ##_L.2-C_Fl.10_Breves"/>
    <s v="GLEBA JOANA PERES I"/>
    <n v="815677.86359999981"/>
    <s v="DOE.23.646 de 18/11/1977"/>
    <s v="Port.258 de 17/11/1977_Proc Adm 02926/77"/>
    <s v="Falta a data da matricula"/>
    <x v="2"/>
  </r>
  <r>
    <m/>
    <s v="PORTEL"/>
    <m/>
    <x v="1"/>
    <m/>
    <x v="94"/>
    <m/>
    <s v="Mat. 1.446 de 19/07/2012_L.2-D_Fl.213_ Portel"/>
    <s v="GLEBA JACARÉ PARÚ"/>
    <m/>
    <s v="DOE.32.186 de 26/06/2012"/>
    <s v="Port.916 de 25/06/2012_Proc Adm.2012/179787"/>
    <s v="OK"/>
    <x v="2"/>
  </r>
  <r>
    <m/>
    <s v="PORTEL"/>
    <m/>
    <x v="1"/>
    <m/>
    <x v="95"/>
    <m/>
    <s v="MAT.1.447 de 19/07/2012_L.2-D_Fl.214_ Portel"/>
    <s v="GLEBA ALTO CAMAPARI"/>
    <m/>
    <s v="DOE.32.186 de 27/06/2012"/>
    <s v="Port.917 de 25/06/2012_Proc.2012/179787"/>
    <s v="OK"/>
    <x v="2"/>
  </r>
  <r>
    <m/>
    <s v="PORTEL"/>
    <m/>
    <x v="1"/>
    <m/>
    <x v="96"/>
    <m/>
    <s v="MAT. 1.448 de 19/07/2012_L.2-D_Fl.215_ Portel"/>
    <s v="GLEBA ACUTIPEREIRA"/>
    <m/>
    <s v="DOE.32.186 de 27/06/2012"/>
    <s v="Port.918 de 25/06/2012_Proc Adm.2012/179787"/>
    <s v="OK"/>
    <x v="2"/>
  </r>
  <r>
    <m/>
    <s v="PORTEL"/>
    <m/>
    <x v="1"/>
    <m/>
    <x v="97"/>
    <m/>
    <s v="1.449 de 19/07/2012_Lv.2-D_Fl.215_Portel"/>
    <s v="GLEBA ACANGATA"/>
    <m/>
    <s v="DOE.32.186 de 27/06/2012"/>
    <s v="Port.919 de 25/06/2012_Proc Adm.2012/179787"/>
    <s v="OK"/>
    <x v="2"/>
  </r>
  <r>
    <m/>
    <s v="PORTEL"/>
    <m/>
    <x v="1"/>
    <m/>
    <x v="98"/>
    <m/>
    <s v="Mat.1.466 de 10/06/2013_Lv.2-D_fl.233-Portel"/>
    <s v="FaZENDA SANTO ANTONIO"/>
    <m/>
    <s v="DOE.32.401de 21/05/2013"/>
    <s v="Port.0322de 17/05/2013_Proc Adm.2000/265347,ap.2008/473538"/>
    <s v="OK"/>
    <x v="1"/>
  </r>
  <r>
    <n v="93"/>
    <s v="SALVATERRA"/>
    <s v="MARAJÓ"/>
    <x v="93"/>
    <n v="0"/>
    <x v="1"/>
    <n v="0"/>
    <m/>
    <m/>
    <n v="103907.2"/>
    <m/>
    <m/>
    <m/>
    <x v="0"/>
  </r>
  <r>
    <n v="94"/>
    <s v="SANTA CRUZ DO ARARI"/>
    <s v="MARAJO"/>
    <x v="94"/>
    <n v="0"/>
    <x v="1"/>
    <n v="0"/>
    <m/>
    <m/>
    <n v="107665.2"/>
    <m/>
    <m/>
    <m/>
    <x v="0"/>
  </r>
  <r>
    <n v="95"/>
    <s v="SÃO SEBASTIAO DA BOA VISTA"/>
    <s v="MARAJO"/>
    <x v="95"/>
    <n v="71819.044000000009"/>
    <x v="1"/>
    <n v="0"/>
    <m/>
    <m/>
    <n v="91406.055999999997"/>
    <m/>
    <m/>
    <m/>
    <x v="0"/>
  </r>
  <r>
    <n v="96"/>
    <s v="SOURE"/>
    <s v="MARAJO"/>
    <x v="96"/>
    <n v="137175.402"/>
    <x v="1"/>
    <n v="0"/>
    <m/>
    <m/>
    <n v="214556.39799999999"/>
    <m/>
    <m/>
    <m/>
    <x v="0"/>
  </r>
  <r>
    <n v="97"/>
    <s v="CASTANHAL"/>
    <s v="RIO GUAMÁ"/>
    <x v="97"/>
    <n v="0"/>
    <x v="99"/>
    <n v="100324.49160000001"/>
    <s v="Mat.14.717 de v26/02/2010 _L.2-BA_Fl.18_Castanhal"/>
    <s v="S/DENOMINAÇÃO"/>
    <n v="2564.4083999999857"/>
    <s v="DOE.31.607 de 18/02/2010"/>
    <s v="Port.326 de 11/02/2010_Proc Adm 1999/43285"/>
    <s v="OK"/>
    <x v="1"/>
  </r>
  <r>
    <m/>
    <s v="CASTANHAL"/>
    <m/>
    <x v="1"/>
    <m/>
    <x v="100"/>
    <m/>
    <s v="Mat.14.892 de 18/05/2010 _L.2-BA_Fl.193_Castanhal"/>
    <s v="GLEBA JOSÉ DE ALENCAR I"/>
    <m/>
    <s v="DOE.31.658 de 04/05/2010"/>
    <s v="Port.860 de 03/05/2010_Proc Adm 2009/246320"/>
    <s v="errata quanto área DOE.32.377 de 16/04/13"/>
    <x v="1"/>
  </r>
  <r>
    <m/>
    <s v="CASTANHAL"/>
    <m/>
    <x v="1"/>
    <m/>
    <x v="101"/>
    <m/>
    <s v="Mat.15.342 de 14/10/2010 _L.2-BC_Fl.43_Castanhal"/>
    <s v="S/DENOMINAÇÃO"/>
    <m/>
    <s v="DOE.31.740 de 27.08.2010"/>
    <s v="Port.2147 de 25/08/2010_Proc Adm 2004/254266"/>
    <s v="OK"/>
    <x v="1"/>
  </r>
  <r>
    <m/>
    <s v="CASTANHAL"/>
    <m/>
    <x v="1"/>
    <m/>
    <x v="102"/>
    <m/>
    <s v="Mat.13.488 de 04/04/2008_L.2-AT_Fl.289(R-1)_Castanhal"/>
    <s v="COMUNIDADE JADERLANDIA"/>
    <m/>
    <s v="DOE. ## de ##"/>
    <s v="Port.## de ##_Proc Adm ##"/>
    <s v="sem DOE data do DOE, sem portaria e processo adm"/>
    <x v="1"/>
  </r>
  <r>
    <m/>
    <s v="CASTANHAL"/>
    <m/>
    <x v="1"/>
    <m/>
    <x v="103"/>
    <m/>
    <s v="Mat.18.298 de ##_L.2-BI_Fl.299_Castanhal"/>
    <s v="S/Denominação"/>
    <m/>
    <s v="DOE.32.005 de 23/09/2011"/>
    <s v=" Port.574 de 20/09/2011_Proc ."/>
    <s v=" sem data da matricula e processo Adm"/>
    <x v="1"/>
  </r>
  <r>
    <m/>
    <s v="CASTANHAL"/>
    <m/>
    <x v="1"/>
    <m/>
    <x v="104"/>
    <m/>
    <s v="Mat.19.178 de 14/02/2012_L.2-BL_Fl.279_Castanhal"/>
    <s v="S/DENOMINAÇÃO"/>
    <m/>
    <s v="DOE.32.065 de ##"/>
    <s v="Port.757 de 06/12/2011_Proc Adm ##"/>
    <s v="Sem data do DOE e Proc Adm"/>
    <x v="1"/>
  </r>
  <r>
    <m/>
    <s v="CASTANHAL"/>
    <m/>
    <x v="1"/>
    <m/>
    <x v="105"/>
    <m/>
    <s v="Mat.19.455 de 03/04/2012_L.2-BM_Fl.256_Castanhal"/>
    <s v="GLEBA COMANDANTE FRANCISCO RODRIGUES DE ASSIS (CASTANHAL 1)"/>
    <m/>
    <s v="DOE.32.120 de 20/03/2012"/>
    <s v="Port.311 de 15/03/2012_Proc .2010/128785"/>
    <s v="sem processo Adm"/>
    <x v="2"/>
  </r>
  <r>
    <m/>
    <s v="CASTANHAL"/>
    <m/>
    <x v="1"/>
    <m/>
    <x v="106"/>
    <m/>
    <s v="Mat.19.453 de 03/04/2012_L.2-BM_Fl.254_Castanhal"/>
    <s v="GLEBA PROF. ARLINDA F. DE OLIVEIRA MARQUES (CASTANHAL 2)"/>
    <m/>
    <s v="DOE.32.120 de 20/03/2012"/>
    <s v="Port.312 de 15/03/2012_Proc 2010/128785"/>
    <s v="sem processo Adm"/>
    <x v="2"/>
  </r>
  <r>
    <m/>
    <s v="CASTANHAL"/>
    <m/>
    <x v="1"/>
    <m/>
    <x v="107"/>
    <m/>
    <s v="Mat.19.456 de 03/04/2012_L.2-BM_Fl.257_Castanhal"/>
    <s v="GLEBA CORONEL ANTONIO SOUZA LEAL (CASTANHAL 3)"/>
    <m/>
    <s v="DOE.32.120 de 20/03/2012"/>
    <s v="Port.317 de 15/03/2012_Proc .2010/128785"/>
    <s v="sem processo Adm"/>
    <x v="2"/>
  </r>
  <r>
    <m/>
    <s v="CASTANHAL"/>
    <m/>
    <x v="1"/>
    <m/>
    <x v="108"/>
    <m/>
    <s v="Mat.19.454 de 03/04/2012_L.2-BM_Fl.255_Castanhal"/>
    <s v="GLEBA PREFEITO MAXIMINO PORPINO DA SILVA (CASTANHAL 4)"/>
    <m/>
    <s v="DOE.32.120 de 20/03/2012"/>
    <s v="Port.313 de 15/03/2012_Proc .2010/128785"/>
    <s v="sem processo Adm"/>
    <x v="2"/>
  </r>
  <r>
    <m/>
    <s v="CASTANHAL"/>
    <m/>
    <x v="1"/>
    <m/>
    <x v="109"/>
    <m/>
    <s v="Mat.19.452 de 03/04/2012_L.2-BM_Fl.253_Castanhal"/>
    <s v="GLEBA CASTANHAL 5"/>
    <m/>
    <s v="DOE.32.120 de 20/03/2012"/>
    <s v="Port.314 de 15/03/2012_Proc .2010/128785"/>
    <s v="sem processo Adm"/>
    <x v="2"/>
  </r>
  <r>
    <m/>
    <s v="CASTANHAL"/>
    <m/>
    <x v="1"/>
    <m/>
    <x v="110"/>
    <m/>
    <s v="Mat.19.458 de 03/04/2012_L.2-BM_Fl.259_Castanhal"/>
    <s v="GLEBA CASTANHAL 6"/>
    <m/>
    <s v="DOE.32.120 de 20/03/2012"/>
    <s v="Port.315 de 15/03/2012_Proc .2010/128785"/>
    <s v="sem processo Adm"/>
    <x v="2"/>
  </r>
  <r>
    <m/>
    <s v="CASTANHAL"/>
    <m/>
    <x v="1"/>
    <m/>
    <x v="111"/>
    <m/>
    <s v="Mat.19.457 de 03/04/2012_L.2-BM_Fl.258_Castanhal"/>
    <s v="GLEBA CASTANHAL 7"/>
    <m/>
    <s v="DOE.32.120 de 20/03/2012"/>
    <s v="Port.316 de 15/03/2012_Proc .2010/128785"/>
    <s v="sem processo Adm"/>
    <x v="2"/>
  </r>
  <r>
    <n v="98"/>
    <s v="COLARES"/>
    <s v="RIO GUAMÁ"/>
    <x v="98"/>
    <n v="0"/>
    <x v="1"/>
    <n v="0"/>
    <m/>
    <m/>
    <n v="60979.199999999997"/>
    <m/>
    <m/>
    <m/>
    <x v="0"/>
  </r>
  <r>
    <n v="99"/>
    <s v="CURUÇA"/>
    <s v="RIO GUAMÁ"/>
    <x v="99"/>
    <n v="24216.3"/>
    <x v="1"/>
    <n v="43.261099999999999"/>
    <m/>
    <m/>
    <n v="43007.938900000001"/>
    <m/>
    <m/>
    <m/>
    <x v="0"/>
  </r>
  <r>
    <m/>
    <s v="CURUÇA"/>
    <m/>
    <x v="1"/>
    <m/>
    <x v="112"/>
    <m/>
    <s v="Mat.708 de 24/06/2011_L.2-BD_Fl.108_Curuçá"/>
    <s v="S/DENOMINAÇÃO"/>
    <m/>
    <s v="DOE.31.897 de 06/09/2011"/>
    <s v="Port.110 de 22/02/2011_Proc Adm 1998/196394"/>
    <s v="OK"/>
    <x v="1"/>
  </r>
  <r>
    <n v="100"/>
    <s v="INHANGAPI"/>
    <s v="RIO GUAMÁ"/>
    <x v="100"/>
    <n v="0"/>
    <x v="1"/>
    <n v="43339.107300000003"/>
    <m/>
    <m/>
    <n v="3805.7926999999981"/>
    <m/>
    <m/>
    <m/>
    <x v="0"/>
  </r>
  <r>
    <m/>
    <s v="INHANGAPI"/>
    <m/>
    <x v="1"/>
    <m/>
    <x v="113"/>
    <m/>
    <s v="Mat.15.043 de 15/07/2010_L.2-BB_Fl.44_Castanhal"/>
    <s v="GLEBA INHANGAPI A"/>
    <m/>
    <s v="DOE.31.696 de 28/06/2010"/>
    <s v="Port.1630 de 23/06/2010_Proc Adm 2010/38947"/>
    <s v="OK"/>
    <x v="2"/>
  </r>
  <r>
    <m/>
    <s v="INHANGAPI"/>
    <m/>
    <x v="1"/>
    <m/>
    <x v="114"/>
    <m/>
    <s v="Mat.15.044 de 15/07/2010_L.2-BB_Fl.45_Castanhal"/>
    <s v="GLEBA INHANGAPI B"/>
    <m/>
    <s v="DOE.31.696 de 28/06/2010"/>
    <s v="Port.1631 de 23/06/2010_Proc Adm 2010/38947"/>
    <s v="OK"/>
    <x v="2"/>
  </r>
  <r>
    <m/>
    <s v="INHANGAPI"/>
    <m/>
    <x v="1"/>
    <m/>
    <x v="115"/>
    <m/>
    <s v="Mat.15.045 de 15/07/2010_L.2-BB_Fl.46_Castanhal"/>
    <s v="GLEBA INHANGAPI C"/>
    <m/>
    <s v="DOE.31.696 de 28/06/2010"/>
    <s v="Port.1632 de 23/06/2010_Proc Adm 2010/38947"/>
    <s v="OK"/>
    <x v="2"/>
  </r>
  <r>
    <m/>
    <s v="INHANGAPI"/>
    <m/>
    <x v="1"/>
    <m/>
    <x v="116"/>
    <m/>
    <s v="Mat.20.761_L.2-BR_Fl.062_Castanhal-cancelada"/>
    <s v="FAZENDA SANTA MARTA"/>
    <m/>
    <s v=" DOE.32.255 de 04/10/2012"/>
    <s v="Port.01215 de 01/10/2012_Proc Adm 2006/407468"/>
    <s v="Matricula cancelada pois esta inserta na Gl.Inhangapi A"/>
    <x v="0"/>
  </r>
  <r>
    <m/>
    <s v="INHANGAPI"/>
    <m/>
    <x v="1"/>
    <m/>
    <x v="1"/>
    <m/>
    <m/>
    <m/>
    <m/>
    <m/>
    <m/>
    <m/>
    <x v="0"/>
  </r>
  <r>
    <n v="101"/>
    <s v="MAGALHAES BARATA"/>
    <s v="RIO GUAMÁ"/>
    <x v="101"/>
    <n v="0"/>
    <x v="117"/>
    <n v="307.28919999999999"/>
    <s v="Mat.4.350 de 22/07/13_L.2-Q_Fl.77_Marapanim"/>
    <s v="SÍTIO SÃO MANOEL"/>
    <n v="32219.210800000001"/>
    <s v="DOE.32.350 DE 06/03/2013"/>
    <s v="Port.01387 de 19/12/2012-Proc.2002/315674"/>
    <s v="OK"/>
    <x v="1"/>
  </r>
  <r>
    <m/>
    <s v="MAGALHAES BARATA"/>
    <m/>
    <x v="1"/>
    <m/>
    <x v="118"/>
    <m/>
    <s v="Mat.4.365 de 22/11/2013_Lv.2Q_fl.92-Marapanim"/>
    <s v="Faz Beija Flor III"/>
    <m/>
    <s v="DOE.32.503 de 17/10/2013"/>
    <s v="Port.778 de 15/10/2013_Proc.2011/458440"/>
    <m/>
    <x v="1"/>
  </r>
  <r>
    <n v="102"/>
    <s v="MARACANÃ"/>
    <s v="RIO GUAMÁ"/>
    <x v="102"/>
    <n v="21391.599999999999"/>
    <x v="119"/>
    <n v="9417.0083000000013"/>
    <m/>
    <s v="Gleba Nova Olinda"/>
    <n v="54757.791699999994"/>
    <m/>
    <s v="2009/109578-Pesq.Cart.-CPAT"/>
    <s v="Bloco de Ig.Açú"/>
    <x v="2"/>
  </r>
  <r>
    <m/>
    <s v="MARACANÃ"/>
    <m/>
    <x v="1"/>
    <m/>
    <x v="120"/>
    <m/>
    <s v="Mat.1.860 de 18/05/2012_L.2-H_Fl.145_Maracanã"/>
    <s v="GLEBA BOM JESUS &quot;B&quot;"/>
    <m/>
    <s v="DOE.32.178 de 15/06/2012"/>
    <s v="Port.744 de 28/05/2012_Proc Adm 2009/109578"/>
    <s v="OK"/>
    <x v="2"/>
  </r>
  <r>
    <m/>
    <s v="MARACANÃ"/>
    <m/>
    <x v="1"/>
    <m/>
    <x v="121"/>
    <m/>
    <s v="Mat.1.932 de 28/01/2014-Lv,2-I_fl.17_Maracanã"/>
    <s v="Gleba S/DENMINAÇÃO"/>
    <m/>
    <s v="DOE.32.520 de 12/11/2013"/>
    <s v="Port.0921 de 06/11/2013_Proc.1996/124481"/>
    <s v="OK Matilde Almeida Monteiro"/>
    <x v="2"/>
  </r>
  <r>
    <m/>
    <s v="MARACANÃ"/>
    <m/>
    <x v="1"/>
    <m/>
    <x v="119"/>
    <m/>
    <s v="Mat.1.857 de 18/05/2012_L.2-H_Fl.142_Maracanã"/>
    <s v="GLEBA NOVA OLINDA &quot;B&quot;"/>
    <m/>
    <s v="DOE.32.178 de 15/06/2012"/>
    <s v="Port.747 de 28/05/2012_Proc Adm 2009/109578"/>
    <s v="OK"/>
    <x v="2"/>
  </r>
  <r>
    <n v="103"/>
    <s v="MARAPANIM"/>
    <s v="RIO GUAMÁ"/>
    <x v="103"/>
    <n v="0"/>
    <x v="1"/>
    <n v="4426.8465999999999"/>
    <m/>
    <m/>
    <n v="75171.853399999993"/>
    <m/>
    <m/>
    <m/>
    <x v="0"/>
  </r>
  <r>
    <m/>
    <s v="MARAPANIM"/>
    <m/>
    <x v="1"/>
    <m/>
    <x v="122"/>
    <m/>
    <s v="Mat.4.364 de 21/11/2013_L.2Q_Fl.91_Marapapanim"/>
    <s v="FAZ.BEIJA FLOR IV"/>
    <m/>
    <s v="DOE.32.503 de 17/10/2013"/>
    <s v="Port.0712 de 24/09/2013_Proc.2011/437530"/>
    <s v="OK"/>
    <x v="1"/>
  </r>
  <r>
    <m/>
    <s v="MARAPANIM"/>
    <m/>
    <x v="1"/>
    <m/>
    <x v="123"/>
    <m/>
    <s v="Mat.4.365 de 22/11/2013_Lv.2Q_fl.92-Marapanim"/>
    <s v="FAZ.BEIJA FLOR III"/>
    <m/>
    <s v="DOE.32.503 de 17/10/2013"/>
    <s v="POT.0778 DE 15/10/13-Proc.2011/458440"/>
    <s v="OK"/>
    <x v="1"/>
  </r>
  <r>
    <m/>
    <s v="MARAPANIM"/>
    <m/>
    <x v="1"/>
    <m/>
    <x v="124"/>
    <m/>
    <s v="Mat.4.318 de 21/06/2012_L.2-Q_Fl.45_Marapanim"/>
    <s v="GLEBA BOM JESUS &quot;A&quot;"/>
    <m/>
    <s v="DOE.32.178 de 15/06/2012"/>
    <s v="Port.743 de 28/05/2012_Proc Adm 2009/109578"/>
    <s v="OK"/>
    <x v="1"/>
  </r>
  <r>
    <m/>
    <s v="MARAPANIM"/>
    <m/>
    <x v="1"/>
    <m/>
    <x v="125"/>
    <m/>
    <s v="Mat.4.386 de 27/08/2014_Lv.2-Q_Fl.113-Marapanim"/>
    <s v="FURO COMPRIDO"/>
    <m/>
    <s v="DOE.32.681 DE 10/07/2014"/>
    <s v="Port.0288 de 09/06/2014-Proc.2006/274300"/>
    <s v="Antonio do Vale Miranda "/>
    <x v="1"/>
  </r>
  <r>
    <n v="104"/>
    <s v="SANTA MARIA DO PARÁ"/>
    <s v="RIO GUAMÁ"/>
    <x v="104"/>
    <n v="0"/>
    <x v="1"/>
    <n v="46868.015100000004"/>
    <m/>
    <m/>
    <n v="-1095.5151000000042"/>
    <m/>
    <m/>
    <m/>
    <x v="0"/>
  </r>
  <r>
    <m/>
    <s v="SANTA MARIA DO PARÁ"/>
    <m/>
    <x v="1"/>
    <m/>
    <x v="126"/>
    <m/>
    <s v="Mat.719_L.2-C_Fl.119_16/02/12_sta.Maria do Pará"/>
    <s v="Gleba Santa Maria do Pará I"/>
    <m/>
    <s v="DOE-32.065 de28/12/11"/>
    <s v="Port.835 de 15/12/11_Proc.2010/128809"/>
    <s v="OK"/>
    <x v="2"/>
  </r>
  <r>
    <m/>
    <s v="SANTA MARIA DO PARÁ"/>
    <m/>
    <x v="1"/>
    <m/>
    <x v="127"/>
    <m/>
    <s v="Mat.720_L.2-C_Fl.120_16/02/12_sta.Maria do Pará"/>
    <s v="Gleba Santa Maria do Pará II"/>
    <m/>
    <s v="DOE-32.065 de28/12/11"/>
    <s v="Port.834 de 15/12/11_Proc.2010/128805"/>
    <s v="OK"/>
    <x v="2"/>
  </r>
  <r>
    <m/>
    <s v="SANTA MARIA DO PARÁ"/>
    <m/>
    <x v="1"/>
    <m/>
    <x v="128"/>
    <m/>
    <s v="Mat.721_L.2-C_Fl.121_16/02/12_sta.Maria do Pará"/>
    <s v="Gleba Santa Maria do Pará III"/>
    <m/>
    <s v="DOE-32.065 de28/12/11"/>
    <s v="Port.836 de 15/12/11_Proc.2010/128802"/>
    <s v="OK"/>
    <x v="2"/>
  </r>
  <r>
    <n v="105"/>
    <s v="SANTO ANTONIO DO TAUÁ"/>
    <s v="RIO GUAMÁ"/>
    <x v="105"/>
    <n v="0"/>
    <x v="129"/>
    <n v="1448.1034"/>
    <s v="Mat.5.599_RG 02-X_Fl.076_22/05/2014-Vigia"/>
    <s v="Gleba Bituba"/>
    <m/>
    <s v="DOE.32.543 de 16/12/2013"/>
    <s v="Port.01104 de 12/12/2013_Proc."/>
    <s v="OK. Parte da Gleba já georreferenciada"/>
    <x v="1"/>
  </r>
  <r>
    <n v="106"/>
    <s v="SÃO CAETANO DE ODIVELAS"/>
    <s v="RIO GUAMÁ"/>
    <x v="106"/>
    <n v="0"/>
    <x v="130"/>
    <n v="264.61649999999997"/>
    <s v="Mat.4850_Lv.02T_Fl.102_06/02/13_Vigia"/>
    <s v="FAZENDA TARUMÃ"/>
    <m/>
    <s v="DOE.32.327 de 28/01/2013"/>
    <s v="C    "/>
    <m/>
    <x v="1"/>
  </r>
  <r>
    <m/>
    <s v="SÃO CAETANO DE ODIVELAS"/>
    <m/>
    <x v="1"/>
    <m/>
    <x v="1"/>
    <m/>
    <m/>
    <m/>
    <m/>
    <m/>
    <m/>
    <m/>
    <x v="0"/>
  </r>
  <r>
    <n v="107"/>
    <s v="SÃO DOMINGOS DO CAPIM"/>
    <s v="RIO GUAMÁ"/>
    <x v="107"/>
    <n v="159338.655"/>
    <x v="131"/>
    <n v="2422.6091999999999"/>
    <s v="Mat.3.784 de 25/07/2012_L.2-K_Fl.232_São Domingos do Capim"/>
    <s v="Gleba Jutai"/>
    <n v="5963.6357999999891"/>
    <s v="_DOE-32.176 de 13/06/2012"/>
    <s v="Port.814 de 31/05/2012 _Proc.2012/13927"/>
    <s v="Gleba inserta nos municipios de Bujaru e São Domingos do Capim sem porção para cada municipio e sem numero de folha"/>
    <x v="1"/>
  </r>
  <r>
    <m/>
    <s v="SÃO DOMINGOS DO CAPIM"/>
    <m/>
    <x v="1"/>
    <m/>
    <x v="22"/>
    <m/>
    <s v="Mat.4.204 de 13/03/2013 L_2-M Fl.052 São Domingos do Capim"/>
    <s v="Faz_Triângulo Mineiro"/>
    <m/>
    <s v="DOE- 32.327 de 28/01/2013"/>
    <s v="Port.01402 de 27/12/2012  Proc1998/92882"/>
    <s v="OK"/>
    <x v="1"/>
  </r>
  <r>
    <n v="108"/>
    <s v="SÃO JOÃO DA PONTA"/>
    <s v="RIO GUAMÁ"/>
    <x v="108"/>
    <n v="16653.03"/>
    <x v="132"/>
    <n v="7136.4357010000003"/>
    <s v="Mat.3.624 de 14/12/2006_L.2-N_Fl.111v_Vigia"/>
    <s v="GLEBA I"/>
    <n v="-4197.6657010000017"/>
    <s v="DOE.30.820 de 11/12/2006"/>
    <s v="Port.1471 de 11/12/2006_Proc Adm 2006/415051"/>
    <s v="OK"/>
    <x v="1"/>
  </r>
  <r>
    <m/>
    <s v="SÃO JOÃO DA PONTA"/>
    <m/>
    <x v="1"/>
    <m/>
    <x v="133"/>
    <m/>
    <s v="Mat.3.625 de 14/12/2006_L.2-N_Fl.112_Vigia"/>
    <s v="GLEBA II"/>
    <m/>
    <s v="DOE.30.820 de 11/12/2006"/>
    <s v="Port.1471 de 11/12/2006_Proc Adm 2006/415051"/>
    <s v="OK"/>
    <x v="1"/>
  </r>
  <r>
    <m/>
    <s v="SÃO JOÃO DA PONTA"/>
    <m/>
    <x v="1"/>
    <m/>
    <x v="134"/>
    <m/>
    <s v="Mat.3.626 de 14/12/2006_L.2-N_Fl.112v_Vigia"/>
    <s v="GLEBA III"/>
    <m/>
    <s v="DOE.30.820 de 11/12/2006"/>
    <s v="Port.1471 de 11/12/2006_Proc Adm 2006/415051"/>
    <s v="OK"/>
    <x v="1"/>
  </r>
  <r>
    <m/>
    <s v="SÃO JOÃO DA PONTA"/>
    <m/>
    <x v="1"/>
    <m/>
    <x v="135"/>
    <m/>
    <s v="Mat.3.627 de 14/12/2006_L.2-N_Fl.113_Vigia"/>
    <s v="GLEBA IV"/>
    <m/>
    <s v="DOE.30.820 de 11/12/2006"/>
    <s v="Port.1471 de 11/12/2006_Proc Adm 2006/415051"/>
    <s v="OK"/>
    <x v="2"/>
  </r>
  <r>
    <m/>
    <s v="SÃO JOÃO DA PONTA"/>
    <m/>
    <x v="1"/>
    <m/>
    <x v="136"/>
    <m/>
    <s v="Mat.3.628 de 14/12/2006_L.2-N_Fl.113v_Vigia"/>
    <s v="GLEBA V"/>
    <m/>
    <s v="DOE.30.820 de 11/12/2006"/>
    <s v="Port.1471 de 11/12/2006_Proc Adm 2006/415051"/>
    <s v="OK"/>
    <x v="2"/>
  </r>
  <r>
    <m/>
    <s v="SÃO JOÃO DA PONTA"/>
    <m/>
    <x v="1"/>
    <m/>
    <x v="137"/>
    <m/>
    <s v="Mat.3.629 de 14/12/2006_L.2-N_Fl.114_Vigia"/>
    <s v="GLEBA VI"/>
    <m/>
    <s v="DOE.30.820 de 11/12/2006"/>
    <s v="Port.1471 de 11/12/2006_Proc Adm 2006/415051"/>
    <s v="OK"/>
    <x v="1"/>
  </r>
  <r>
    <m/>
    <s v="SÃO JOÃO DA PONTA"/>
    <m/>
    <x v="1"/>
    <m/>
    <x v="138"/>
    <m/>
    <s v="Mat. ## de ##_L.#_Fl.#_###"/>
    <s v="GLEBA VII"/>
    <m/>
    <s v="DOE.30.820 de 11/12/2006"/>
    <s v="Port.1469 de 11/12/2006_Proc Adm 2006/415059"/>
    <s v="Sem comarca, matricula, data de matricula, livro e folha"/>
    <x v="1"/>
  </r>
  <r>
    <m/>
    <s v="SÃO JOÃO DA PONTA"/>
    <m/>
    <x v="1"/>
    <m/>
    <x v="139"/>
    <m/>
    <s v="Mat.3.622 de 14/12/2006_L.2-N_Fl.110v_Vigia"/>
    <s v="GLEBA VIII"/>
    <m/>
    <s v="DOE.30.820 de 11/12/2006"/>
    <s v="Port.1470 de 11/12/2006_Proc Adm 2006/415061"/>
    <s v="OK"/>
    <x v="1"/>
  </r>
  <r>
    <m/>
    <s v="SÃO JOÃO DA PONTA"/>
    <m/>
    <x v="1"/>
    <m/>
    <x v="140"/>
    <m/>
    <s v="Mat.3.630 de 29/12/2006_L.2-N_Fl.114v_Vigia"/>
    <s v="GLEBA IX"/>
    <m/>
    <s v="DOE.30.833 de 29/12/2006"/>
    <s v="Port.2665 de 28/12/2006_Proc Adm 2006/408795"/>
    <s v="OK"/>
    <x v="1"/>
  </r>
  <r>
    <m/>
    <s v="SÃO JOÃO DA PONTA"/>
    <m/>
    <x v="1"/>
    <m/>
    <x v="141"/>
    <m/>
    <s v="Mat.3.631 de 29/12/2006_L.2-N_Fl.115_Vigia"/>
    <s v="GLEBA X"/>
    <m/>
    <s v="DOE.30.833 de 29/12/2006"/>
    <s v="Port.2665 de 28/12/2006_Proc Adm 2006/408795"/>
    <s v="OK"/>
    <x v="1"/>
  </r>
  <r>
    <m/>
    <s v="SÃO JOÃO DA PONTA"/>
    <m/>
    <x v="1"/>
    <m/>
    <x v="142"/>
    <m/>
    <s v="Mat.3.632 de 29/12/2006_L.2-N_Fl.115v_Vigia"/>
    <s v="GLEBA XI"/>
    <m/>
    <s v="DOE.30.833 de 29/12/2006"/>
    <s v="Port.2665 de 28/12/2006_Proc Adm 2006/408795"/>
    <s v="OK"/>
    <x v="1"/>
  </r>
  <r>
    <m/>
    <s v="SÃO JOÃO DA PONTA"/>
    <m/>
    <x v="1"/>
    <m/>
    <x v="143"/>
    <m/>
    <s v="Mat.3.633 de 29/12/2006_L.2-N_Fl.116_Vigia"/>
    <s v="GLEBA XII"/>
    <m/>
    <s v="DOE.30.833 de 29/12/2006"/>
    <s v="Port.2665 de 28/12/2006_Proc Adm 2006/408795"/>
    <s v="OK"/>
    <x v="1"/>
  </r>
  <r>
    <m/>
    <s v="SÃO JOÃO DA PONTA"/>
    <m/>
    <x v="1"/>
    <m/>
    <x v="144"/>
    <m/>
    <s v="Mat.3.634 de 29/12/2006_L.2-N_Fl.116v_Vigia"/>
    <s v="GLEBA XIII"/>
    <m/>
    <s v="DOE.30.833 de 29/12/2006"/>
    <s v="Port.2665 de 28/12/2006_Proc Adm 2006/408795"/>
    <s v="OK"/>
    <x v="1"/>
  </r>
  <r>
    <m/>
    <s v="SÃO JOÃO DA PONTA"/>
    <m/>
    <x v="1"/>
    <m/>
    <x v="145"/>
    <m/>
    <s v="Mat.3.635 de 29/12/2006_L.2-N_Fl.117_Vigia"/>
    <s v="GLEBA XIV"/>
    <m/>
    <s v="DOE.30.833 de 29/12/2006"/>
    <s v="Port.2665 de 28/12/2006_Proc Adm 2006/408795"/>
    <s v="OK"/>
    <x v="1"/>
  </r>
  <r>
    <m/>
    <s v="SÃO JOÃO DA PONTA"/>
    <m/>
    <x v="1"/>
    <m/>
    <x v="146"/>
    <m/>
    <s v="Mat.3.636 de 29/12/2006_L.2-N_Fl.117v_Vigia"/>
    <s v="GLEBA XV"/>
    <m/>
    <s v="DOE.30.833 de 29/12/2006"/>
    <s v="Port.2665 de 28/12/2006_Proc Adm 2006/408795"/>
    <s v="OK"/>
    <x v="1"/>
  </r>
  <r>
    <m/>
    <s v="SÃO JOÃO DA PONTA"/>
    <m/>
    <x v="1"/>
    <m/>
    <x v="147"/>
    <m/>
    <s v="Mat.3.637 de 29/12/2006_L.2-N_Fl.118v_Vigia"/>
    <s v="&quot;GLEBA XVI"/>
    <m/>
    <s v="DOE.30.833 de 29/12/2006"/>
    <s v="Port.2665 de 28/12/2006_Proc Adm 2006/408795"/>
    <s v="OK"/>
    <x v="1"/>
  </r>
  <r>
    <m/>
    <s v="SÃO JOÃO DA PONTA"/>
    <m/>
    <x v="1"/>
    <m/>
    <x v="148"/>
    <m/>
    <s v="Mat.3.637 de 29/12/2006_L.2-N_Fl.118_Vigia"/>
    <s v="GLEBA XVII"/>
    <m/>
    <s v="DOE.30.833 de 29/12/2006"/>
    <s v="Port.2665 de 28/12/2006_Proc Adm 2006/408795"/>
    <s v="OK"/>
    <x v="1"/>
  </r>
  <r>
    <m/>
    <s v="SÃO JOÃO DA PONTA"/>
    <m/>
    <x v="1"/>
    <m/>
    <x v="149"/>
    <m/>
    <s v="Mat.3.638 de 29/12/2006_L.2-N_Fl.118_Vigia"/>
    <s v="GLEBA XVIII"/>
    <m/>
    <s v="DOE.30.833 de 29/12/2006"/>
    <s v="Port.2665 de 28/12/2006_Proc Adm 2006/408795"/>
    <s v="OK"/>
    <x v="1"/>
  </r>
  <r>
    <m/>
    <s v="SÃO JOÃO DA PONTA"/>
    <m/>
    <x v="1"/>
    <m/>
    <x v="150"/>
    <m/>
    <s v="Mat.3.639 de 29/12/2006_L.2-N_Fl.119v_Vigia"/>
    <s v="GLEBA XIX"/>
    <m/>
    <s v="DOE.30.833 de 29/12/2006"/>
    <s v="Port.2665 de 28/12/2006_Proc Adm 2006/408795"/>
    <s v="OK"/>
    <x v="1"/>
  </r>
  <r>
    <m/>
    <s v="SÃO JOÃO DA PONTA"/>
    <m/>
    <x v="1"/>
    <m/>
    <x v="151"/>
    <m/>
    <s v="Mat.3.640 de 29/12/2006_L.2-N_Fl.119_Vigia"/>
    <s v="GLEBA XX"/>
    <m/>
    <s v="DOE.30.833 de 29/12/2006"/>
    <s v="Port.2665 de 28/12/2006_Proc Adm 2006/408795"/>
    <s v="OK"/>
    <x v="1"/>
  </r>
  <r>
    <m/>
    <s v="SÃO JOÃO DA PONTA"/>
    <m/>
    <x v="1"/>
    <m/>
    <x v="152"/>
    <m/>
    <s v="Mat.3.641 de 29/12/2006_L.2-N_Fl.120v_Vigia"/>
    <s v="GLEBA XXI"/>
    <m/>
    <s v="DOE.30.833 de 29/12/2006"/>
    <s v="Port.2665 de 28/12/2006_Proc Adm 2006/408795"/>
    <s v="OK"/>
    <x v="1"/>
  </r>
  <r>
    <m/>
    <s v="SÃO JOÃO DA PONTA"/>
    <m/>
    <x v="1"/>
    <m/>
    <x v="153"/>
    <m/>
    <s v="Mat.3.642 de 29/12/2006_L.2-N_Fl.120_Vigia"/>
    <s v="GLEBA XXII"/>
    <m/>
    <s v="DOE.30.833 de 29/12/2006"/>
    <s v="Port.2665 de 28/12/2006_Proc Adm 2006/408795"/>
    <s v="OK"/>
    <x v="1"/>
  </r>
  <r>
    <m/>
    <s v="SÃO JOÃO DA PONTA"/>
    <m/>
    <x v="1"/>
    <m/>
    <x v="154"/>
    <m/>
    <s v="Mat.3.643 de 29/12/2006_L.2-N_Fl.121v_Vigia"/>
    <s v="GLEBA XXIII"/>
    <m/>
    <s v="DOE.30.833 de 29/12/2006"/>
    <s v="Port.2665 de 28/12/2006_Proc Adm 2006/408795"/>
    <s v="OK"/>
    <x v="1"/>
  </r>
  <r>
    <m/>
    <s v="SÃO JOÃO DA PONTA"/>
    <m/>
    <x v="1"/>
    <m/>
    <x v="155"/>
    <m/>
    <s v="Mat.3.644 de 29/12/2006_L.2-N_Fl.121_Vigia"/>
    <s v="GLEBA XXIV"/>
    <m/>
    <s v="DOE.30.833 de 29/12/2006"/>
    <s v="Port.2665 de 28/12/2006_Proc Adm 2006/408795"/>
    <s v="OK"/>
    <x v="1"/>
  </r>
  <r>
    <m/>
    <s v="SÃO JOÃO DA PONTA"/>
    <m/>
    <x v="1"/>
    <m/>
    <x v="156"/>
    <m/>
    <s v="Mat.3.646 de 29/12/2006_L.2-N_Fl.121v_Vigia"/>
    <s v="GLEBA XXV"/>
    <m/>
    <s v="DOE.30.833 de 29/12/2006"/>
    <s v="Port.2665 de 28/12/2006_Proc Adm 2006/408795"/>
    <s v="OK"/>
    <x v="1"/>
  </r>
  <r>
    <m/>
    <s v="SÃO JOÃO DA PONTA"/>
    <m/>
    <x v="1"/>
    <m/>
    <x v="157"/>
    <m/>
    <s v="Mat.3.646 de 29/12/2006_L.2-N_Fl.122v_Vigia"/>
    <s v="GLEBA XXVI"/>
    <m/>
    <s v="DOE.30.833 de 29/12/2006"/>
    <s v="Port.2665 de 28/12/2006_Proc Adm 2006/408795"/>
    <s v="OK"/>
    <x v="1"/>
  </r>
  <r>
    <m/>
    <s v="SÃO JOÃO DA PONTA"/>
    <m/>
    <x v="1"/>
    <m/>
    <x v="158"/>
    <m/>
    <s v="Mat.3.647 de 29/12/2006_L.2-N_Fl.123_Vigia"/>
    <s v="GLEBA XXVII"/>
    <m/>
    <s v="DOE.30.833 de 29/12/2006"/>
    <s v="Port.2665 de 28/12/2006_Proc Adm 2006/408795"/>
    <s v="OK"/>
    <x v="1"/>
  </r>
  <r>
    <m/>
    <s v="SÃO JOÃO DA PONTA"/>
    <m/>
    <x v="1"/>
    <m/>
    <x v="159"/>
    <m/>
    <s v="Mat.3.648 de 29/12/2006_L.2-N_Fl.123v_Vigia"/>
    <s v="GLEBA XXVIII"/>
    <m/>
    <s v="DOE.30.833 de 29/12/2006"/>
    <s v="Port.2665 de 28/12/2006_Proc Adm 2006/408795"/>
    <s v="OK"/>
    <x v="1"/>
  </r>
  <r>
    <m/>
    <s v="SÃO JOÃO DA PONTA"/>
    <m/>
    <x v="1"/>
    <m/>
    <x v="160"/>
    <m/>
    <s v="Mat.3.768 de 25/04/2007_L.2-N_Fl.191_Vigia"/>
    <s v="GLEBA XXIX"/>
    <m/>
    <s v="DOE.30.833 de 29/12/2006"/>
    <s v="Port.2665 de 28/12/2006_Proc Adm 2006/408795"/>
    <s v="OK"/>
    <x v="1"/>
  </r>
  <r>
    <n v="109"/>
    <s v="TERRA ALTA"/>
    <s v="RIO GUAMÁ"/>
    <x v="109"/>
    <n v="0"/>
    <x v="1"/>
    <n v="0"/>
    <m/>
    <m/>
    <n v="20641.400000000001"/>
    <m/>
    <m/>
    <m/>
    <x v="0"/>
  </r>
  <r>
    <n v="110"/>
    <s v="VIGIA"/>
    <s v="RIO GUAMÁ"/>
    <x v="110"/>
    <n v="0"/>
    <x v="161"/>
    <n v="66.645499999999998"/>
    <s v="Mat485 de 06/02/13_Lv.02-T_Fl.101_Vigia"/>
    <s v="FAZ. TARUMÃ"/>
    <n v="53841.254500000003"/>
    <s v="DOE.32.327 DE 28/01/2013"/>
    <s v="Port.01390 de 19/12/2012_Proc.2010/229984"/>
    <s v="A faz. Tarumã esta inserta tambem no munic. De São Caetano de Odivelas"/>
    <x v="1"/>
  </r>
  <r>
    <m/>
    <s v="VIGIA"/>
    <s v="RIO GUAMÁ"/>
    <x v="1"/>
    <m/>
    <x v="162"/>
    <m/>
    <m/>
    <s v="SÍTIO GÊRE"/>
    <m/>
    <s v="DOE 32.638 DE 09/05/2014"/>
    <s v="Port.0236 de 07/05/2014_2011/498378."/>
    <m/>
    <x v="1"/>
  </r>
  <r>
    <m/>
    <s v="VIGIA"/>
    <s v="RIO GUAMÁ"/>
    <x v="110"/>
    <m/>
    <x v="163"/>
    <m/>
    <s v="Mat.4866 de 06/03/13_Lv.02-T_Fl.126_Vigia"/>
    <s v="FAZ. ROCHA"/>
    <m/>
    <s v="DOE.32.343 de 25/02/2013"/>
    <s v="Port.095 de 22/02/2013_Proc.2004/40273"/>
    <s v="Paulo Marcelo Rocha Accioli"/>
    <x v="1"/>
  </r>
  <r>
    <m/>
    <s v="VIGIA"/>
    <m/>
    <x v="1"/>
    <m/>
    <x v="164"/>
    <m/>
    <m/>
    <s v="Sítio Maravilha"/>
    <m/>
    <s v="DOE.32.418 de 17/06/2013"/>
    <s v="Port.0380 de 12/06/2013-Proc.2009/415623"/>
    <m/>
    <x v="1"/>
  </r>
  <r>
    <n v="111"/>
    <s v="ANANINDEUA"/>
    <s v="METROPOLITANA"/>
    <x v="111"/>
    <n v="0"/>
    <x v="1"/>
    <n v="24.675000000000001"/>
    <s v="Mat.16.136 de 28/04/2008_L.2_Fl.1_ Ananindeua"/>
    <s v="COMUNIDADE JARDIM JADER BARBALHO- AREA 01"/>
    <n v="19025.625"/>
    <s v="DOE.## de ###"/>
    <s v="Port.## de ###_Proc Adm ###"/>
    <s v="Sem numero do DOE, data do DOE, portaria e data da portaria junto com o Proc Adm"/>
    <x v="2"/>
  </r>
  <r>
    <m/>
    <s v="ANANINDEUA"/>
    <m/>
    <x v="1"/>
    <m/>
    <x v="1"/>
    <m/>
    <s v="Mat.16.152 de 29/004/2009_L.2_Fl.1_ Ananindeua"/>
    <s v="COMUNIDADE JARDIM JADER BARBALHO- AREA 02"/>
    <m/>
    <s v="DOE.## de ###"/>
    <s v="Port.## de ###_Proc Adm ###"/>
    <s v="Sem numero do DOE, data do DOE, portaria e data da portaria junto com o Proc Adm"/>
    <x v="2"/>
  </r>
  <r>
    <m/>
    <s v="ANANINDEUA"/>
    <m/>
    <x v="1"/>
    <m/>
    <x v="165"/>
    <m/>
    <s v="Mat.23.019 de 14/07/2010_L.2_Fl.1_ Ananindeua"/>
    <s v="GLEBA ICUI GUAJARA"/>
    <m/>
    <s v="DOE.31.674 de 26/05/2010"/>
    <s v="Port.1056 de 21/05/2010_Proc Adm 2010/30623"/>
    <s v="OK"/>
    <x v="2"/>
  </r>
  <r>
    <n v="112"/>
    <s v="BELÉM"/>
    <s v="METROPOLITANA"/>
    <x v="112"/>
    <n v="2.0649000000000002"/>
    <x v="1"/>
    <n v="9.0765999999999991"/>
    <m/>
    <s v="S/DENOMINAÇÃO"/>
    <n v="105929.45850000001"/>
    <s v="DOE.32.332 DE 04/02/2013"/>
    <s v="Port.042 de 29/01/2013_Proc.2011/143364"/>
    <m/>
    <x v="1"/>
  </r>
  <r>
    <m/>
    <s v="BELÉM"/>
    <m/>
    <x v="1"/>
    <m/>
    <x v="166"/>
    <m/>
    <s v="Mat.45.848 de 09/07/2009_L.2-EV_Fl.248_Belém"/>
    <s v="PRATINHA II"/>
    <m/>
    <s v="DOE.31.372 de 06/03/2009"/>
    <s v="Port.109 de 04/03/2009_Proc Adm 2008/369015"/>
    <s v="OK"/>
    <x v="1"/>
  </r>
  <r>
    <m/>
    <s v="BELÉM"/>
    <m/>
    <x v="1"/>
    <m/>
    <x v="1"/>
    <m/>
    <m/>
    <m/>
    <m/>
    <m/>
    <m/>
    <m/>
    <x v="0"/>
  </r>
  <r>
    <n v="113"/>
    <s v="BENEVIDES"/>
    <s v="METROPOLITANA"/>
    <x v="113"/>
    <n v="0"/>
    <x v="167"/>
    <n v="58.034399999999998"/>
    <s v="Mat.3.629 de 19/10/2012_L.2-M_Fl.001F_ Benevides"/>
    <s v="SITIO SÃO MIGUEL"/>
    <n v="18724.565599999998"/>
    <s v="DOE.32.254 de 03/10/2012"/>
    <s v="Port.1197 de 27/09/2012_PROC. 2010/240874"/>
    <s v="Ind. Amazonia Ind. E Com. De Agua Mineral LTDA"/>
    <x v="1"/>
  </r>
  <r>
    <m/>
    <s v="BENEVIDES"/>
    <m/>
    <x v="1"/>
    <m/>
    <x v="168"/>
    <m/>
    <s v="Mat.2.720 de 13/03/2012_L.2-J_Fl.001F_ Benevides"/>
    <s v="Sem denominação"/>
    <m/>
    <s v="DOE.32.107 de 01/03/2012"/>
    <s v="Port.262 de 16/02/2012 _Proc Adm .2006/305664"/>
    <s v="Lucila Bruno dos Santos"/>
    <x v="1"/>
  </r>
  <r>
    <m/>
    <s v="BENEVIDES"/>
    <m/>
    <x v="1"/>
    <m/>
    <x v="169"/>
    <m/>
    <s v="Mat.2.546 de 07/11/2011_L.2-I_Fl.001F_ Benevides"/>
    <s v="Sem denominação"/>
    <m/>
    <s v="DOE.## de ###"/>
    <s v="Port.600 de 26/09/2011_Proc Adm ###"/>
    <s v="sem numero do Doe, data do DOE e Proc Adm"/>
    <x v="1"/>
  </r>
  <r>
    <m/>
    <s v="BENEVIDES"/>
    <m/>
    <x v="1"/>
    <m/>
    <x v="170"/>
    <m/>
    <s v="Mat.## de 23/08/2011_L.2-H_Fl.#_ Benevides"/>
    <s v="Sem denominação"/>
    <m/>
    <s v="DOE.31.781 de 27/10/2010"/>
    <s v="Port.2630 de 20/10/2010_Proc Adm 2010/4122"/>
    <s v="sem o numero de matricula e numero da folha"/>
    <x v="1"/>
  </r>
  <r>
    <m/>
    <s v="BENEVIDES"/>
    <m/>
    <x v="1"/>
    <m/>
    <x v="171"/>
    <m/>
    <s v="Mat.3.626 de 16/10/2012_L.2-M_Fl.001F_ Benevides"/>
    <s v="FAZENDA CANUTAMA"/>
    <m/>
    <s v="DOE.32.240 de 13/09/2012"/>
    <s v="Port.1136 de 11/092012_Proc .2010/171009"/>
    <s v="Maria Elisa Sampaio Costa Salles"/>
    <x v="1"/>
  </r>
  <r>
    <m/>
    <s v="BENEVIDES"/>
    <m/>
    <x v="1"/>
    <m/>
    <x v="172"/>
    <m/>
    <s v="Mat.3.909 de 28/05/13_Lv.2-N_Fl.001F-Benevides"/>
    <m/>
    <m/>
    <m/>
    <m/>
    <m/>
    <x v="0"/>
  </r>
  <r>
    <m/>
    <s v="BENEVIDES"/>
    <m/>
    <x v="1"/>
    <m/>
    <x v="173"/>
    <m/>
    <s v="Mat.6.037 de c20/02/14_Lv.2-U_Fl.001F-Benevides"/>
    <s v="S/Denominação"/>
    <m/>
    <s v="DOE.32.568 de 23/01/2014"/>
    <s v="Port.033 de 21/01/2014_Proc.2013/479299"/>
    <s v="OK-Luiz Alves Azevedo"/>
    <x v="2"/>
  </r>
  <r>
    <m/>
    <s v="BENEVIDES"/>
    <m/>
    <x v="1"/>
    <m/>
    <x v="174"/>
    <m/>
    <s v="Mat.6.234 de 03/042014_Lv.2-U_Ficha 001F-Benevides"/>
    <s v="S/Denominação"/>
    <m/>
    <s v="DOE.32.568 de 23/01/2014"/>
    <s v="Port.034 de 21 /01/2014-Proc.2013/419733"/>
    <s v="OK-Maria do Espirito Santo Ferreira de Souza"/>
    <x v="2"/>
  </r>
  <r>
    <m/>
    <s v="BENEVIDES"/>
    <m/>
    <x v="1"/>
    <m/>
    <x v="175"/>
    <m/>
    <s v="Mat.5.980 de 04/12/2013_Lv.2-T_Ficha 001F-Benevides"/>
    <s v="S/Denominação"/>
    <m/>
    <s v="DOE.32.484 de 19/09/2013"/>
    <s v="Port.0692 de 16/09/2013-Proc.2013/35985"/>
    <s v="OK-Rina Coehen Ferreira Pantoja"/>
    <x v="2"/>
  </r>
  <r>
    <m/>
    <s v="BENEVIDES"/>
    <m/>
    <x v="1"/>
    <m/>
    <x v="176"/>
    <m/>
    <s v="Mat.3.910 de 28/05/13_Lv.2-N_Fl.001F_Benevides"/>
    <s v="Centro espírita benf. e União do Vegetal"/>
    <m/>
    <s v="DOE.32.391 de 07/05/2013"/>
    <s v="Port.0264 de 25/04/2013_Proc.2003/157116"/>
    <s v="OK"/>
    <x v="1"/>
  </r>
  <r>
    <m/>
    <s v="BENEVIDES"/>
    <m/>
    <x v="1"/>
    <m/>
    <x v="1"/>
    <m/>
    <m/>
    <m/>
    <m/>
    <m/>
    <m/>
    <m/>
    <x v="0"/>
  </r>
  <r>
    <n v="114"/>
    <s v="MARITUBA"/>
    <s v="METROPOLITANA"/>
    <x v="114"/>
    <n v="0"/>
    <x v="1"/>
    <m/>
    <m/>
    <m/>
    <n v="10334.299999999999"/>
    <m/>
    <m/>
    <m/>
    <x v="0"/>
  </r>
  <r>
    <m/>
    <s v="MARITUBA"/>
    <m/>
    <x v="1"/>
    <n v="0"/>
    <x v="177"/>
    <m/>
    <m/>
    <s v="S/Denominação"/>
    <m/>
    <s v="DOE.32.711 de 22/08/2014"/>
    <s v="Port.0264 de 19/08/2014_Proc.2013/442263"/>
    <m/>
    <x v="2"/>
  </r>
  <r>
    <n v="115"/>
    <s v="SANTA BÁRBARA"/>
    <s v="METROPOLITANA"/>
    <x v="115"/>
    <n v="0"/>
    <x v="178"/>
    <n v="868.3768"/>
    <s v="Mat.2.605 de 13/02/2012_L.2-I_Fl.001F_ Benevides"/>
    <s v="S/Denominação"/>
    <n v="26947.023200000003"/>
    <s v="DOE.32.065 de 28/12/2011"/>
    <s v="Port.837 de 15/12/11_Proc Adm 2007/492049"/>
    <s v="OK"/>
    <x v="1"/>
  </r>
  <r>
    <m/>
    <s v="SANTA BÁRBARA"/>
    <m/>
    <x v="1"/>
    <m/>
    <x v="179"/>
    <m/>
    <s v="Mat.2.547 de 07/11/2011_L.2-I_Fl.001F_ Sta Barbara"/>
    <s v="S/Denominação"/>
    <m/>
    <s v="DOE.## de 28/12/2011"/>
    <s v="Port.625 de 04/10/2011_Proc Adm 2010/257477"/>
    <s v="sem o numero do DOE"/>
    <x v="1"/>
  </r>
  <r>
    <m/>
    <s v="SANTA BÁRBARA"/>
    <m/>
    <x v="1"/>
    <m/>
    <x v="180"/>
    <m/>
    <s v="Mat.2.135 de 24/09/2010_L.2-H_Fl.01F_ Benevides"/>
    <s v="Sem denominação"/>
    <m/>
    <s v="DOE.01.788 de 05/08/2010"/>
    <s v="Port.1870 de 21/07/2010_Proc Adm 2010/30448"/>
    <s v="OK"/>
    <x v="1"/>
  </r>
  <r>
    <m/>
    <s v="SANTA BÁRBARA"/>
    <m/>
    <x v="1"/>
    <m/>
    <x v="181"/>
    <m/>
    <s v="Mat.3.703 de 21/12/2012_Lv.2-M_Ficha 001F_ Benevides"/>
    <s v="Sitio Santa Barbara"/>
    <m/>
    <s v="DOE.32.295 de 07/12/2012"/>
    <s v="Port.01359 de 04/12/2012_Proc Adm 2011/236276"/>
    <s v="OK"/>
    <x v="2"/>
  </r>
  <r>
    <m/>
    <s v="SANTA BÁRBARA"/>
    <m/>
    <x v="1"/>
    <m/>
    <x v="182"/>
    <m/>
    <s v="Mat.3.853 de 04/04/2013_Lv.2-M_Ficha 001F-Benevides"/>
    <s v="LOTE CARMO NOVO"/>
    <m/>
    <s v="DOE.32.350 DE 06/03/2013"/>
    <s v="Port. 038 de 28/01/2013-Proc.2011/225607"/>
    <s v="OK"/>
    <x v="1"/>
  </r>
  <r>
    <m/>
    <s v="SANTA BÁRBARA"/>
    <m/>
    <x v="1"/>
    <m/>
    <x v="183"/>
    <m/>
    <s v="Mat.3.894 de 25/04/2013_Lv.2-M_Ficha 001F_Benevides"/>
    <s v="Chacara Paraiso do Norte"/>
    <m/>
    <s v="DOE.32.362 de 22/03/2013"/>
    <s v="Port.0188 de 15/03/2013_Proc.2011/161282"/>
    <s v="OK_ Petterson André Macedo Andrade"/>
    <x v="1"/>
  </r>
  <r>
    <m/>
    <s v="SANTA BÁRBARA"/>
    <m/>
    <x v="1"/>
    <m/>
    <x v="184"/>
    <m/>
    <s v="Mat.3.852 de 04/04/2013_Lv.2-M_Ficha001F_Benevides"/>
    <s v="LoTE MARITUBA"/>
    <m/>
    <s v="DOE.32,350 de 06/03/2013"/>
    <s v="Port.039 de 28/01/2013_proc.2011/225627"/>
    <s v="OK"/>
    <x v="1"/>
  </r>
  <r>
    <m/>
    <s v="SANTA BÁRBARA"/>
    <m/>
    <x v="1"/>
    <m/>
    <x v="185"/>
    <m/>
    <s v="Mat.3.835 de 06/03/2013_Lv.2-M_Ficha 001F_Benevides"/>
    <s v="Jeremias Lima Almada"/>
    <m/>
    <s v="DOE.32.335 de 07/02/2013"/>
    <s v="Port.037 de 25/01/2013_Proc.2011/109000"/>
    <s v="OK_ Total 29,3461_Sta.Izabel 23,8414ha"/>
    <x v="1"/>
  </r>
  <r>
    <m/>
    <s v="SANTA BÁRBARA"/>
    <m/>
    <x v="1"/>
    <m/>
    <x v="186"/>
    <m/>
    <m/>
    <s v="S/denominação"/>
    <m/>
    <s v="DOE.32.650 de 27/05/2014"/>
    <s v="Port.0256 de 16/05/2014_Proc.2013/417463"/>
    <s v="Rufina Damasceno Barbosa"/>
    <x v="2"/>
  </r>
  <r>
    <m/>
    <s v="SANTA BÁRBARA"/>
    <m/>
    <x v="1"/>
    <m/>
    <x v="187"/>
    <m/>
    <m/>
    <s v="S/Denominação"/>
    <m/>
    <s v="DOE.32.685 de 16/07/2014"/>
    <s v="Port.0368 de 16/07/2014  Proc.2011/366793"/>
    <m/>
    <x v="2"/>
  </r>
  <r>
    <m/>
    <s v="SANTA BÁRBARA"/>
    <m/>
    <x v="1"/>
    <m/>
    <x v="188"/>
    <m/>
    <m/>
    <m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n v="1"/>
    <x v="0"/>
    <s v="CAETÉ"/>
    <n v="109154.1"/>
    <n v="10915.410000000002"/>
    <n v="32.314300000000003"/>
    <n v="98206.375700000004"/>
  </r>
  <r>
    <n v="2"/>
    <x v="1"/>
    <s v="CAETÉ"/>
    <n v="58673.7"/>
    <n v="0"/>
    <n v="98.203100000000006"/>
    <n v="58575.496899999998"/>
  </r>
  <r>
    <n v="3"/>
    <x v="2"/>
    <s v="CAETÉ"/>
    <n v="209193"/>
    <n v="0"/>
    <n v="537.04099999999994"/>
    <n v="208655.959"/>
  </r>
  <r>
    <n v="4"/>
    <x v="3"/>
    <s v="CAETÉ"/>
    <n v="246197.2"/>
    <n v="0"/>
    <n v="0"/>
    <n v="246197.2"/>
  </r>
  <r>
    <n v="5"/>
    <x v="4"/>
    <s v="CAETÉ"/>
    <n v="61469.3"/>
    <n v="0"/>
    <n v="47.229399999999998"/>
    <n v="61422.070600000006"/>
  </r>
  <r>
    <n v="6"/>
    <x v="5"/>
    <s v="CAETÉ"/>
    <n v="48985.2"/>
    <n v="0"/>
    <n v="128.9332"/>
    <n v="48856.266799999998"/>
  </r>
  <r>
    <n v="7"/>
    <x v="6"/>
    <s v="CAETÉ"/>
    <n v="45022.2"/>
    <n v="0"/>
    <n v="0"/>
    <n v="45022.2"/>
  </r>
  <r>
    <n v="8"/>
    <x v="7"/>
    <s v="CAETÉ"/>
    <n v="25860"/>
    <n v="0"/>
    <n v="26.0045"/>
    <n v="25833.995500000001"/>
  </r>
  <r>
    <n v="9"/>
    <x v="8"/>
    <s v="CAETÉ"/>
    <n v="32611.3"/>
    <n v="0"/>
    <n v="0"/>
    <n v="32611.3"/>
  </r>
  <r>
    <n v="10"/>
    <x v="9"/>
    <s v="CAETÉ"/>
    <n v="23773.8"/>
    <n v="0"/>
    <n v="316.70369999999997"/>
    <n v="23457.096300000001"/>
  </r>
  <r>
    <n v="11"/>
    <x v="10"/>
    <s v="CAETÉ"/>
    <n v="22951"/>
    <n v="2524.61"/>
    <n v="0"/>
    <n v="20426.39"/>
  </r>
  <r>
    <n v="12"/>
    <x v="11"/>
    <s v="CAETÉ"/>
    <n v="70554.2"/>
    <n v="0"/>
    <n v="60960.958999999995"/>
    <n v="9593.2410000000018"/>
  </r>
  <r>
    <n v="13"/>
    <x v="12"/>
    <s v="CAETÉ"/>
    <n v="93427.199999999997"/>
    <n v="23356.799999999999"/>
    <n v="10890.425299999999"/>
    <n v="59179.974699999999"/>
  </r>
  <r>
    <n v="14"/>
    <x v="13"/>
    <s v="CAETÉ"/>
    <n v="491507.3"/>
    <n v="39320.584000000003"/>
    <n v="436.08069999999998"/>
    <n v="451750.63529999997"/>
  </r>
  <r>
    <n v="15"/>
    <x v="14"/>
    <s v="CAPIM"/>
    <n v="61627.1"/>
    <n v="61627.1"/>
    <n v="13182.1718"/>
    <n v="-13182.171800000004"/>
  </r>
  <r>
    <n v="16"/>
    <x v="15"/>
    <s v="CAPIM"/>
    <n v="181184"/>
    <n v="163065.60000000001"/>
    <n v="0"/>
    <n v="18118.399999999994"/>
  </r>
  <r>
    <n v="17"/>
    <x v="16"/>
    <s v="CAPIM"/>
    <n v="289955.3"/>
    <n v="289955.3"/>
    <n v="0"/>
    <n v="0"/>
  </r>
  <r>
    <n v="18"/>
    <x v="17"/>
    <s v="CAPIM"/>
    <n v="69094.7"/>
    <n v="69094.7"/>
    <n v="0"/>
    <n v="0"/>
  </r>
  <r>
    <n v="19"/>
    <x v="18"/>
    <s v="CAPIM"/>
    <n v="521555.5"/>
    <n v="78233.324999999997"/>
    <n v="6702.1692999999996"/>
    <n v="436620.00569999998"/>
  </r>
  <r>
    <n v="20"/>
    <x v="19"/>
    <s v="CAPIM"/>
    <n v="137936.20000000001"/>
    <n v="137936.20000000001"/>
    <n v="0"/>
    <n v="0"/>
  </r>
  <r>
    <n v="21"/>
    <x v="20"/>
    <s v="CAPIM"/>
    <n v="46949.2"/>
    <n v="46949.2"/>
    <n v="0"/>
    <n v="0"/>
  </r>
  <r>
    <n v="22"/>
    <x v="21"/>
    <s v="CAPIM"/>
    <n v="280931.20000000001"/>
    <n v="182605.28000000003"/>
    <n v="0"/>
    <n v="98325.919999999984"/>
  </r>
  <r>
    <n v="23"/>
    <x v="22"/>
    <s v="CAPIM"/>
    <n v="56238.7"/>
    <n v="0"/>
    <n v="652.10760000000005"/>
    <n v="55586.592399999994"/>
  </r>
  <r>
    <n v="24"/>
    <x v="23"/>
    <s v="CAPIM"/>
    <n v="514536.1"/>
    <n v="102907.22"/>
    <n v="102907.22"/>
    <n v="308721.65999999997"/>
  </r>
  <r>
    <n v="25"/>
    <x v="24"/>
    <s v="CAPIM"/>
    <n v="508846.8"/>
    <n v="152654.03999999998"/>
    <n v="152654.03999999998"/>
    <n v="203538.72000000003"/>
  </r>
  <r>
    <n v="26"/>
    <x v="25"/>
    <s v="LAGO DE TUCURUI"/>
    <n v="788010.7"/>
    <n v="709209.63"/>
    <n v="433.10289999999998"/>
    <n v="78367.967099999893"/>
  </r>
  <r>
    <n v="27"/>
    <x v="26"/>
    <s v="LAGO DE TUC URUI"/>
    <n v="200831.5"/>
    <n v="200831.5"/>
    <n v="0"/>
    <n v="0"/>
  </r>
  <r>
    <n v="28"/>
    <x v="27"/>
    <s v="LAGO DE TUCURUI"/>
    <n v="156418.4"/>
    <n v="156418.4"/>
    <n v="0"/>
    <n v="0"/>
  </r>
  <r>
    <n v="29"/>
    <x v="28"/>
    <s v="LAGO DE TUCURUI"/>
    <n v="1539871.4"/>
    <n v="1462877.8299999998"/>
    <n v="0"/>
    <n v="76993.570000000065"/>
  </r>
  <r>
    <n v="30"/>
    <x v="29"/>
    <s v="LAGO DE TUCURUI"/>
    <n v="208618.9"/>
    <n v="198187.95499999999"/>
    <n v="0"/>
    <n v="10430.945000000007"/>
  </r>
  <r>
    <n v="31"/>
    <x v="30"/>
    <s v="XINGÚ"/>
    <n v="15953373"/>
    <n v="14358035.700000001"/>
    <n v="6442000"/>
    <n v="-4846662.700000003"/>
  </r>
  <r>
    <n v="32"/>
    <x v="31"/>
    <s v="XINGÚ"/>
    <n v="1189550.6000000001"/>
    <n v="1189550.6000000001"/>
    <n v="94958.828099999999"/>
    <n v="-94958.828100000042"/>
  </r>
  <r>
    <n v="33"/>
    <x v="32"/>
    <s v="XINGÚ"/>
    <n v="636257.5"/>
    <n v="636257.5"/>
    <n v="0"/>
    <n v="0"/>
  </r>
  <r>
    <n v="34"/>
    <x v="33"/>
    <s v="XINGÚ"/>
    <n v="854011.3"/>
    <n v="145181.92100000003"/>
    <n v="24218.3989"/>
    <n v="684610.98010000004"/>
  </r>
  <r>
    <n v="35"/>
    <x v="34"/>
    <s v="XINGÚ"/>
    <n v="827262.9"/>
    <n v="827262.9"/>
    <n v="0"/>
    <n v="0"/>
  </r>
  <r>
    <n v="36"/>
    <x v="35"/>
    <s v="XINGÚ"/>
    <n v="1183233.3"/>
    <n v="1183233.3"/>
    <n v="0"/>
    <n v="0"/>
  </r>
  <r>
    <n v="37"/>
    <x v="36"/>
    <s v="XINGÚ"/>
    <n v="717319.4"/>
    <n v="717319.4"/>
    <n v="0"/>
    <n v="0"/>
  </r>
  <r>
    <n v="38"/>
    <x v="37"/>
    <s v="XINGÚ"/>
    <n v="1079137.1000000001"/>
    <n v="1079137.1000000001"/>
    <n v="0"/>
    <n v="0"/>
  </r>
  <r>
    <n v="39"/>
    <x v="38"/>
    <s v="XINGÚ"/>
    <n v="308953.7"/>
    <n v="200819.90500000003"/>
    <n v="0"/>
    <n v="108133.79499999998"/>
  </r>
  <r>
    <n v="40"/>
    <x v="39"/>
    <s v="CARAJÁS"/>
    <n v="281647.90000000002"/>
    <n v="253483.11000000002"/>
    <n v="2923.7087999999999"/>
    <n v="25241.081200000015"/>
  </r>
  <r>
    <n v="41"/>
    <x v="40"/>
    <s v="CARAJÁS"/>
    <n v="128847.7"/>
    <n v="128847.7"/>
    <n v="0"/>
    <n v="0"/>
  </r>
  <r>
    <n v="42"/>
    <x v="41"/>
    <s v="CARAJÁS"/>
    <n v="314640.7"/>
    <n v="314640.7"/>
    <n v="0"/>
    <n v="0"/>
  </r>
  <r>
    <n v="43"/>
    <x v="42"/>
    <s v="CARAJÁS"/>
    <n v="236874.3"/>
    <n v="217924.356"/>
    <n v="0"/>
    <n v="18949.943999999989"/>
  </r>
  <r>
    <n v="44"/>
    <x v="43"/>
    <s v="CARAJÁS"/>
    <n v="295673.40000000002"/>
    <n v="29567.340000000004"/>
    <n v="89729.162100000016"/>
    <n v="176376.89790000001"/>
  </r>
  <r>
    <n v="45"/>
    <x v="44"/>
    <s v="CARAJÁS"/>
    <n v="98436.2"/>
    <n v="98436.2"/>
    <n v="0"/>
    <n v="0"/>
  </r>
  <r>
    <n v="46"/>
    <x v="45"/>
    <s v="CARAJÁS"/>
    <n v="688620.8"/>
    <n v="619758.72000000009"/>
    <n v="45256.496100000004"/>
    <n v="23605.583899999969"/>
  </r>
  <r>
    <n v="47"/>
    <x v="46"/>
    <s v="CARAJÁS"/>
    <n v="331266.09999999998"/>
    <n v="281576.185"/>
    <n v="636.25720000000001"/>
    <n v="49053.657799999986"/>
  </r>
  <r>
    <n v="48"/>
    <x v="47"/>
    <s v="CARAJÁS"/>
    <n v="139246.39999999999"/>
    <n v="62660.88"/>
    <n v="0"/>
    <n v="76585.51999999999"/>
  </r>
  <r>
    <n v="49"/>
    <x v="48"/>
    <s v="CARAJAS"/>
    <n v="316838.3"/>
    <n v="269312.55499999999"/>
    <n v="0"/>
    <n v="47525.744999999995"/>
  </r>
  <r>
    <n v="50"/>
    <x v="49"/>
    <s v="CARAJAS"/>
    <n v="127988.9"/>
    <n v="83192.785000000003"/>
    <n v="0"/>
    <n v="44796.114999999991"/>
  </r>
  <r>
    <n v="51"/>
    <x v="50"/>
    <s v="ARAGUAIA"/>
    <n v="711396.1"/>
    <n v="675826.29499999993"/>
    <n v="0"/>
    <n v="35569.805000000051"/>
  </r>
  <r>
    <n v="52"/>
    <x v="51"/>
    <s v="ARAGUAIA"/>
    <n v="295644.90000000002"/>
    <n v="295644.90000000002"/>
    <n v="0"/>
    <n v="0"/>
  </r>
  <r>
    <n v="53"/>
    <x v="52"/>
    <s v="ARAGUAIA"/>
    <n v="582948.19999999995"/>
    <n v="378916.32999999996"/>
    <n v="715.30670000000009"/>
    <n v="203316.56329999998"/>
  </r>
  <r>
    <n v="54"/>
    <x v="53"/>
    <s v="ARAGUAIA"/>
    <n v="1708500.1"/>
    <n v="1025100.06"/>
    <n v="153.96809999999999"/>
    <n v="683246.07189999998"/>
  </r>
  <r>
    <n v="55"/>
    <x v="54"/>
    <s v="ARAGUAIA"/>
    <n v="344428.5"/>
    <n v="172214.25"/>
    <n v="0"/>
    <n v="172214.25"/>
  </r>
  <r>
    <n v="56"/>
    <x v="55"/>
    <s v="ARAGUAIA"/>
    <n v="1441056.7"/>
    <n v="1441056.7"/>
    <n v="0"/>
    <n v="0"/>
  </r>
  <r>
    <n v="57"/>
    <x v="56"/>
    <s v="ARAGUAIA"/>
    <n v="167141.9"/>
    <n v="167141.9"/>
    <n v="0"/>
    <n v="0"/>
  </r>
  <r>
    <n v="58"/>
    <x v="57"/>
    <s v="ARAGUAIA"/>
    <n v="382380.9"/>
    <n v="191190.45"/>
    <n v="4339.9605000000001"/>
    <n v="186850.48950000003"/>
  </r>
  <r>
    <n v="59"/>
    <x v="58"/>
    <s v="ARAGUAIA"/>
    <n v="411461"/>
    <n v="246876.59999999998"/>
    <n v="0"/>
    <n v="164584.40000000002"/>
  </r>
  <r>
    <n v="60"/>
    <x v="59"/>
    <s v="ARAGUAIA"/>
    <n v="1033021.4"/>
    <n v="206604.28000000003"/>
    <n v="53743.170299999998"/>
    <n v="772673.9497"/>
  </r>
  <r>
    <n v="61"/>
    <x v="60"/>
    <s v="ARAGUAIA"/>
    <n v="1159156.3"/>
    <n v="0"/>
    <n v="0"/>
    <n v="1159156.3"/>
  </r>
  <r>
    <n v="62"/>
    <x v="61"/>
    <s v="ARAGUAIA"/>
    <n v="129819"/>
    <n v="71400.450000000012"/>
    <n v="0"/>
    <n v="58418.549999999988"/>
  </r>
  <r>
    <n v="63"/>
    <x v="62"/>
    <s v="ARAGUAIA"/>
    <n v="251259.4"/>
    <n v="175881.58"/>
    <n v="0"/>
    <n v="75377.820000000007"/>
  </r>
  <r>
    <n v="64"/>
    <x v="63"/>
    <s v="ARAGUAIA"/>
    <n v="377935.9"/>
    <n v="188967.95"/>
    <n v="0"/>
    <n v="188967.95"/>
  </r>
  <r>
    <n v="65"/>
    <x v="64"/>
    <s v="BAIXO AMAZONAS"/>
    <n v="2364545.2000000002"/>
    <n v="567490.848"/>
    <n v="0"/>
    <n v="1797054.3520000002"/>
  </r>
  <r>
    <n v="66"/>
    <x v="65"/>
    <s v="BAIXO AMAZONAS"/>
    <n v="439841.9"/>
    <n v="259506.72099999999"/>
    <n v="0"/>
    <n v="180335.17900000003"/>
  </r>
  <r>
    <n v="67"/>
    <x v="66"/>
    <s v="BAIXO AMAZONAS"/>
    <n v="143115.70000000001"/>
    <n v="93025.205000000016"/>
    <n v="0"/>
    <n v="50090.494999999995"/>
  </r>
  <r>
    <n v="68"/>
    <x v="67"/>
    <s v="BAIXO AMAZONAS"/>
    <n v="1177062.8"/>
    <n v="117706.28000000001"/>
    <n v="503125"/>
    <n v="556231.52"/>
  </r>
  <r>
    <n v="69"/>
    <x v="68"/>
    <s v="BAIXO AMAZONAS"/>
    <n v="1815256"/>
    <n v="471966.56"/>
    <n v="0"/>
    <n v="1343289.44"/>
  </r>
  <r>
    <n v="70"/>
    <x v="69"/>
    <s v="BAIXO AMAZONAS"/>
    <n v="2802141.9"/>
    <n v="1120856.76"/>
    <n v="0"/>
    <n v="1681285.14"/>
  </r>
  <r>
    <n v="71"/>
    <x v="70"/>
    <s v="BAIXO AMAZONAS"/>
    <n v="10760329.199999999"/>
    <n v="2797685.5919999997"/>
    <n v="2235169.2023"/>
    <n v="5727474.4057"/>
  </r>
  <r>
    <n v="72"/>
    <x v="71"/>
    <s v="BAIXO AMAZONAS"/>
    <n v="1478698.7"/>
    <n v="295739.74"/>
    <n v="601044.58750000002"/>
    <n v="581914.37249999994"/>
  </r>
  <r>
    <n v="73"/>
    <x v="72"/>
    <s v="BAIXO AMAZONAS"/>
    <n v="2288662.4"/>
    <n v="457732.48"/>
    <n v="666504.21380000003"/>
    <n v="1164425.7061999999"/>
  </r>
  <r>
    <n v="74"/>
    <x v="73"/>
    <s v="BAIXO AMAZONAS"/>
    <n v="189650.6"/>
    <n v="51205.662000000004"/>
    <n v="0"/>
    <n v="138444.93799999999"/>
  </r>
  <r>
    <n v="75"/>
    <x v="74"/>
    <s v="TAPAJOS"/>
    <n v="1707403.6"/>
    <n v="1024442.16"/>
    <n v="728844.29099999997"/>
    <n v="-45882.850999999791"/>
  </r>
  <r>
    <n v="76"/>
    <x v="75"/>
    <s v="TAPAJOS"/>
    <n v="6204070.5"/>
    <n v="5583663.4500000002"/>
    <n v="0"/>
    <n v="620407.04999999981"/>
  </r>
  <r>
    <n v="77"/>
    <x v="76"/>
    <s v="TAPAJOS"/>
    <n v="5330308.3"/>
    <n v="4797277.47"/>
    <n v="0"/>
    <n v="533030.83000000007"/>
  </r>
  <r>
    <n v="78"/>
    <x v="77"/>
    <s v="TAPAJOS"/>
    <n v="3816213.4"/>
    <n v="3625402.7299999995"/>
    <n v="420588.48989999999"/>
    <n v="-229777.81989999954"/>
  </r>
  <r>
    <n v="79"/>
    <x v="78"/>
    <s v="TAPAJOS"/>
    <n v="702132.1"/>
    <n v="561705.68000000005"/>
    <n v="0"/>
    <n v="140426.41999999993"/>
  </r>
  <r>
    <n v="80"/>
    <x v="79"/>
    <s v="TAPAJOS"/>
    <n v="1199108.5"/>
    <n v="1139153.075"/>
    <n v="0"/>
    <n v="59955.425000000047"/>
  </r>
  <r>
    <n v="81"/>
    <x v="80"/>
    <s v="TOCANTINS"/>
    <n v="149018.6"/>
    <n v="0"/>
    <n v="0"/>
    <n v="149018.6"/>
  </r>
  <r>
    <n v="82"/>
    <x v="81"/>
    <s v="TOCANTINS"/>
    <n v="87080.9"/>
    <n v="0"/>
    <n v="17991.4424"/>
    <n v="69089.457599999994"/>
  </r>
  <r>
    <n v="83"/>
    <x v="82"/>
    <s v="MARAJÓ"/>
    <n v="837279.5"/>
    <n v="0"/>
    <n v="0"/>
    <n v="837279.5"/>
  </r>
  <r>
    <n v="84"/>
    <x v="83"/>
    <s v="MARAJÓ"/>
    <n v="692174.6"/>
    <n v="0"/>
    <n v="0"/>
    <n v="692174.6"/>
  </r>
  <r>
    <n v="85"/>
    <x v="84"/>
    <s v="MARAJÓ"/>
    <n v="955051.3"/>
    <n v="95505.13"/>
    <n v="240000"/>
    <n v="619546.17000000004"/>
  </r>
  <r>
    <n v="86"/>
    <x v="85"/>
    <s v="MARAJO"/>
    <n v="310026.09999999998"/>
    <n v="0"/>
    <n v="0"/>
    <n v="310026.09999999998"/>
  </r>
  <r>
    <n v="87"/>
    <x v="86"/>
    <s v="MARAJO"/>
    <n v="1308495.7"/>
    <n v="0"/>
    <n v="0"/>
    <n v="1308495.7"/>
  </r>
  <r>
    <n v="88"/>
    <x v="87"/>
    <s v="MARAJO"/>
    <n v="361725.2"/>
    <n v="122986.56800000001"/>
    <n v="0"/>
    <n v="238738.63199999998"/>
  </r>
  <r>
    <n v="89"/>
    <x v="88"/>
    <s v="MARAJO"/>
    <n v="677401.8"/>
    <n v="203220.54"/>
    <n v="0"/>
    <n v="474181.26"/>
  </r>
  <r>
    <n v="90"/>
    <x v="89"/>
    <s v="MARAJO"/>
    <n v="376555"/>
    <n v="0"/>
    <n v="0"/>
    <n v="376555"/>
  </r>
  <r>
    <n v="91"/>
    <x v="90"/>
    <s v="MARAJO"/>
    <n v="336514.8"/>
    <n v="0"/>
    <n v="0"/>
    <n v="336514.8"/>
  </r>
  <r>
    <n v="92"/>
    <x v="91"/>
    <s v="MARAJO"/>
    <n v="2538496"/>
    <n v="1015398.4"/>
    <n v="430000"/>
    <n v="1093097.6000000001"/>
  </r>
  <r>
    <n v="93"/>
    <x v="92"/>
    <s v="MARAJÓ"/>
    <n v="103907.2"/>
    <n v="0"/>
    <n v="0"/>
    <n v="103907.2"/>
  </r>
  <r>
    <n v="94"/>
    <x v="93"/>
    <s v="MARAJO"/>
    <n v="107665.2"/>
    <n v="0"/>
    <n v="0"/>
    <n v="107665.2"/>
  </r>
  <r>
    <n v="95"/>
    <x v="94"/>
    <s v="MARAJO"/>
    <n v="163225.1"/>
    <n v="71819.044000000009"/>
    <n v="0"/>
    <n v="91406.055999999997"/>
  </r>
  <r>
    <n v="96"/>
    <x v="95"/>
    <s v="MARAJO"/>
    <n v="351731.8"/>
    <n v="137175.402"/>
    <n v="0"/>
    <n v="214556.39799999999"/>
  </r>
  <r>
    <n v="97"/>
    <x v="96"/>
    <s v="RIO GUAMÁ"/>
    <n v="102888.9"/>
    <n v="0"/>
    <n v="100324.49160000001"/>
    <n v="2564.4083999999857"/>
  </r>
  <r>
    <n v="98"/>
    <x v="97"/>
    <s v="RIO GUAMÁ"/>
    <n v="60979.199999999997"/>
    <n v="0"/>
    <n v="0"/>
    <n v="60979.199999999997"/>
  </r>
  <r>
    <n v="99"/>
    <x v="98"/>
    <s v="RIO GUAMÁ"/>
    <n v="67267.5"/>
    <n v="24216.3"/>
    <n v="43.261099999999999"/>
    <n v="43007.938900000001"/>
  </r>
  <r>
    <n v="100"/>
    <x v="99"/>
    <s v="RIO GUAMÁ"/>
    <n v="47144.9"/>
    <n v="0"/>
    <n v="43339.107300000003"/>
    <n v="3805.7926999999981"/>
  </r>
  <r>
    <n v="101"/>
    <x v="100"/>
    <s v="RIO GUAMÁ"/>
    <n v="32526.5"/>
    <n v="0"/>
    <n v="307.28919999999999"/>
    <n v="32219.210800000001"/>
  </r>
  <r>
    <n v="102"/>
    <x v="101"/>
    <s v="RIO GUAMÁ"/>
    <n v="85566.399999999994"/>
    <n v="21391.599999999999"/>
    <n v="9417.0083000000013"/>
    <n v="54757.791699999994"/>
  </r>
  <r>
    <n v="103"/>
    <x v="102"/>
    <s v="RIO GUAMÁ"/>
    <n v="79598.7"/>
    <n v="0"/>
    <n v="4462.7194"/>
    <n v="75135.980599999995"/>
  </r>
  <r>
    <n v="104"/>
    <x v="103"/>
    <s v="RIO GUAMÁ"/>
    <n v="45772.5"/>
    <n v="0"/>
    <n v="46868.015100000004"/>
    <n v="-1095.5151000000042"/>
  </r>
  <r>
    <n v="105"/>
    <x v="104"/>
    <s v="RIO GUAMÁ"/>
    <n v="53762.5"/>
    <n v="0"/>
    <n v="1448.1034"/>
    <n v="52314.3966"/>
  </r>
  <r>
    <n v="106"/>
    <x v="105"/>
    <s v="RIO GUAMÁ"/>
    <n v="74346.600000000006"/>
    <n v="0"/>
    <n v="264.61649999999997"/>
    <n v="74081.983500000002"/>
  </r>
  <r>
    <n v="107"/>
    <x v="106"/>
    <s v="RIO GUAMÁ"/>
    <n v="167724.9"/>
    <n v="159338.655"/>
    <n v="2422.6091999999999"/>
    <n v="5963.6357999999891"/>
  </r>
  <r>
    <n v="108"/>
    <x v="107"/>
    <s v="RIO GUAMÁ"/>
    <n v="19591.8"/>
    <n v="16653.03"/>
    <n v="7136.4357010000003"/>
    <n v="-4197.6657010000017"/>
  </r>
  <r>
    <n v="109"/>
    <x v="108"/>
    <s v="RIO GUAMÁ"/>
    <n v="20641.400000000001"/>
    <n v="0"/>
    <n v="0"/>
    <n v="20641.400000000001"/>
  </r>
  <r>
    <n v="110"/>
    <x v="109"/>
    <s v="RIO GUAMÁ"/>
    <n v="53907.9"/>
    <n v="0"/>
    <n v="572.89760000000001"/>
    <n v="53335.002400000005"/>
  </r>
  <r>
    <n v="111"/>
    <x v="110"/>
    <s v="METROPOLITANA"/>
    <n v="19050.3"/>
    <n v="0"/>
    <n v="24.675000000000001"/>
    <n v="19025.625"/>
  </r>
  <r>
    <n v="112"/>
    <x v="111"/>
    <s v="METROPOLITANA"/>
    <n v="105940.6"/>
    <n v="2.0649000000000002"/>
    <n v="9.0765999999999991"/>
    <n v="105929.45850000001"/>
  </r>
  <r>
    <n v="113"/>
    <x v="112"/>
    <s v="METROPOLITANA"/>
    <n v="18782.599999999999"/>
    <n v="0"/>
    <n v="64.45559999999999"/>
    <n v="18718.144399999997"/>
  </r>
  <r>
    <n v="114"/>
    <x v="113"/>
    <s v="METROPOLITANA"/>
    <n v="10334.299999999999"/>
    <n v="0"/>
    <n v="0.03"/>
    <n v="10334.269999999999"/>
  </r>
  <r>
    <n v="115"/>
    <x v="114"/>
    <s v="METROPOLITANA"/>
    <n v="27815.4"/>
    <n v="0"/>
    <n v="1736.7536"/>
    <n v="26078.6464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1" applyNumberFormats="0" applyBorderFormats="0" applyFontFormats="0" applyPatternFormats="0" applyAlignmentFormats="0" applyWidthHeightFormats="1" dataCaption="Valores" updatedVersion="4" minRefreshableVersion="3" useAutoFormatting="1" createdVersion="4" indent="0" outline="1" outlineData="1" multipleFieldFilters="0" rowHeaderCaption="MUNICIPIOS">
  <location ref="A1:C117" firstHeaderRow="0" firstDataRow="1" firstDataCol="1"/>
  <pivotFields count="7">
    <pivotField numFmtId="168" showAll="0"/>
    <pivotField axis="axisRow" showAll="0">
      <items count="116">
        <item x="14"/>
        <item x="82"/>
        <item x="50"/>
        <item x="64"/>
        <item x="30"/>
        <item x="83"/>
        <item x="110"/>
        <item x="31"/>
        <item x="0"/>
        <item x="15"/>
        <item x="74"/>
        <item x="51"/>
        <item x="111"/>
        <item x="65"/>
        <item x="112"/>
        <item x="39"/>
        <item x="1"/>
        <item x="2"/>
        <item x="32"/>
        <item x="40"/>
        <item x="84"/>
        <item x="85"/>
        <item x="3"/>
        <item x="41"/>
        <item x="4"/>
        <item x="16"/>
        <item x="96"/>
        <item x="86"/>
        <item x="97"/>
        <item x="52"/>
        <item x="17"/>
        <item x="53"/>
        <item x="42"/>
        <item x="87"/>
        <item x="66"/>
        <item x="98"/>
        <item x="43"/>
        <item x="67"/>
        <item x="54"/>
        <item x="33"/>
        <item x="99"/>
        <item x="18"/>
        <item x="19"/>
        <item x="75"/>
        <item x="25"/>
        <item x="76"/>
        <item x="26"/>
        <item x="80"/>
        <item x="20"/>
        <item x="100"/>
        <item x="101"/>
        <item x="102"/>
        <item x="113"/>
        <item x="34"/>
        <item x="88"/>
        <item x="81"/>
        <item x="68"/>
        <item x="89"/>
        <item x="21"/>
        <item x="27"/>
        <item x="5"/>
        <item x="77"/>
        <item x="28"/>
        <item x="69"/>
        <item x="70"/>
        <item x="22"/>
        <item x="55"/>
        <item x="35"/>
        <item x="44"/>
        <item x="45"/>
        <item x="56"/>
        <item x="6"/>
        <item x="46"/>
        <item x="36"/>
        <item x="90"/>
        <item x="91"/>
        <item x="71"/>
        <item x="7"/>
        <item x="8"/>
        <item x="57"/>
        <item x="58"/>
        <item x="78"/>
        <item x="9"/>
        <item x="92"/>
        <item x="114"/>
        <item x="93"/>
        <item x="59"/>
        <item x="103"/>
        <item x="60"/>
        <item x="72"/>
        <item x="10"/>
        <item x="104"/>
        <item x="105"/>
        <item x="47"/>
        <item x="106"/>
        <item x="48"/>
        <item x="107"/>
        <item x="11"/>
        <item x="49"/>
        <item x="94"/>
        <item x="61"/>
        <item x="95"/>
        <item x="108"/>
        <item x="73"/>
        <item x="23"/>
        <item x="12"/>
        <item x="79"/>
        <item x="62"/>
        <item x="29"/>
        <item x="24"/>
        <item x="37"/>
        <item x="109"/>
        <item x="13"/>
        <item x="38"/>
        <item x="63"/>
        <item t="default"/>
      </items>
    </pivotField>
    <pivotField showAll="0"/>
    <pivotField dataField="1" numFmtId="165" showAll="0"/>
    <pivotField numFmtId="164" showAll="0"/>
    <pivotField dataField="1" numFmtId="167" showAll="0"/>
    <pivotField numFmtId="4" showAll="0"/>
  </pivotFields>
  <rowFields count="1">
    <field x="1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Fields count="1">
    <field x="-2"/>
  </colFields>
  <colItems count="2">
    <i>
      <x/>
    </i>
    <i i="1">
      <x v="1"/>
    </i>
  </colItems>
  <dataFields count="2">
    <dataField name=" ÁREA DO MUNICÍPIO (ha)" fld="3" baseField="0" baseItem="0"/>
    <dataField name="Soma de ÁREA ARRECADADA ESTADUAL TT (ha)" fld="5" baseField="0" baseItem="0"/>
  </dataFields>
  <formats count="5">
    <format dxfId="6">
      <pivotArea type="all" dataOnly="0" outline="0" fieldPosition="0"/>
    </format>
    <format dxfId="5">
      <pivotArea field="1" type="button" dataOnly="0" labelOnly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" cacheId="0" applyNumberFormats="0" applyBorderFormats="0" applyFontFormats="0" applyPatternFormats="0" applyAlignmentFormats="0" applyWidthHeightFormats="1" dataCaption="Valores" updatedVersion="4" minRefreshableVersion="3" useAutoFormatting="1" createdVersion="4" indent="0" outline="1" outlineData="1" multipleFieldFilters="0">
  <location ref="A1:B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4">
        <item m="1" x="6"/>
        <item m="1" x="19"/>
        <item m="1" x="17"/>
        <item m="1" x="4"/>
        <item m="1" x="13"/>
        <item m="1" x="16"/>
        <item m="1" x="5"/>
        <item m="1" x="9"/>
        <item m="1" x="22"/>
        <item m="1" x="20"/>
        <item m="1" x="18"/>
        <item m="1" x="7"/>
        <item m="1" x="14"/>
        <item m="1" x="8"/>
        <item m="1" x="12"/>
        <item m="1" x="21"/>
        <item m="1" x="15"/>
        <item m="1" x="10"/>
        <item x="1"/>
        <item x="2"/>
        <item h="1" x="0"/>
        <item m="1" x="11"/>
        <item h="1" x="3"/>
        <item t="default"/>
      </items>
    </pivotField>
  </pivotFields>
  <rowFields count="1">
    <field x="13"/>
  </rowFields>
  <rowItems count="3">
    <i>
      <x v="18"/>
    </i>
    <i>
      <x v="19"/>
    </i>
    <i t="grand">
      <x/>
    </i>
  </rowItems>
  <colItems count="1">
    <i/>
  </colItems>
  <dataFields count="1">
    <dataField name="Contagem de SITUAÇÃO DO GEORREFERENCIAMENTO" fld="13" subtotal="count" baseField="0" baseItem="0"/>
  </dataFields>
  <formats count="2">
    <format dxfId="1">
      <pivotArea dataOnly="0" fieldPosition="0">
        <references count="1">
          <reference field="13" count="0"/>
        </references>
      </pivotArea>
    </format>
    <format dxfId="0">
      <pivotArea dataOnly="0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7:Q620" totalsRowShown="0">
  <autoFilter ref="A7:Q620" xr:uid="{00000000-0009-0000-0100-000002000000}"/>
  <tableColumns count="17">
    <tableColumn id="1" xr3:uid="{00000000-0010-0000-0000-000001000000}" name="Nº DE ORDEM"/>
    <tableColumn id="2" xr3:uid="{00000000-0010-0000-0000-000002000000}" name="MUNICÍPIO"/>
    <tableColumn id="3" xr3:uid="{00000000-0010-0000-0000-000003000000}" name="REGIÃO"/>
    <tableColumn id="4" xr3:uid="{00000000-0010-0000-0000-000004000000}" name="ÁREA DO MUNICÍPIO (ha)"/>
    <tableColumn id="5" xr3:uid="{00000000-0010-0000-0000-000005000000}" name="ÁREA ARRECADADA OU EXCLUIDA FEDERAL (ha)"/>
    <tableColumn id="6" xr3:uid="{00000000-0010-0000-0000-000006000000}" name="ÁREA ARRECADADA ESTADUAL (ha)"/>
    <tableColumn id="7" xr3:uid="{00000000-0010-0000-0000-000007000000}" name="ÁREA ARRECADADA ESTADUAL Total (ha)"/>
    <tableColumn id="8" xr3:uid="{00000000-0010-0000-0000-000008000000}" name="COMARCAS"/>
    <tableColumn id="9" xr3:uid="{00000000-0010-0000-0000-000009000000}" name="MATRÍCULAS E COMARCAS2"/>
    <tableColumn id="10" xr3:uid="{00000000-0010-0000-0000-00000A000000}" name="DENOMINAÇÃO DO IMÓVEL"/>
    <tableColumn id="11" xr3:uid="{00000000-0010-0000-0000-00000B000000}" name="ÁREA NÃO ARRECADADA ESTADUAL (ha)"/>
    <tableColumn id="12" xr3:uid="{00000000-0010-0000-0000-00000C000000}" name="DOE"/>
    <tableColumn id="13" xr3:uid="{00000000-0010-0000-0000-00000D000000}" name="Portaria ouNº do Processo "/>
    <tableColumn id="14" xr3:uid="{00000000-0010-0000-0000-00000E000000}" name="OBSERVAÇÕES"/>
    <tableColumn id="15" xr3:uid="{00000000-0010-0000-0000-00000F000000}" name="SITUAÇÃO DO GEORREFERENCIAMENTO"/>
    <tableColumn id="16" xr3:uid="{00000000-0010-0000-0000-000010000000}" name="SITUAÇÃO QUANTO À CERTIFICAÇÃO"/>
    <tableColumn id="17" xr3:uid="{00000000-0010-0000-0000-000011000000}" name="Nº SNC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24" displayName="Tabela24" ref="A1:G116" totalsRowShown="0">
  <autoFilter ref="A1:G116" xr:uid="{00000000-0009-0000-0100-000003000000}"/>
  <tableColumns count="7">
    <tableColumn id="1" xr3:uid="{00000000-0010-0000-0100-000001000000}" name="Nº DE ORDEM"/>
    <tableColumn id="2" xr3:uid="{00000000-0010-0000-0100-000002000000}" name="MUNICÍPIO"/>
    <tableColumn id="3" xr3:uid="{00000000-0010-0000-0100-000003000000}" name="REGIÃO"/>
    <tableColumn id="4" xr3:uid="{00000000-0010-0000-0100-000004000000}" name="ÁREA DO MUNICÍPIO (ha)"/>
    <tableColumn id="5" xr3:uid="{00000000-0010-0000-0100-000005000000}" name="ÁREA ARRECADADA OU EXCLUIDA FEDERAL (ha)">
      <calculatedColumnFormula>D2*0%</calculatedColumnFormula>
    </tableColumn>
    <tableColumn id="6" xr3:uid="{00000000-0010-0000-0100-000006000000}" name="ÁREA ARRECADADA ESTADUAL TT (ha)">
      <calculatedColumnFormula>'Matriz de Informação GAT-2'!G449</calculatedColumnFormula>
    </tableColumn>
    <tableColumn id="7" xr3:uid="{00000000-0010-0000-0100-000007000000}" name="ÁREA NÃO ARRECADADA ESTADUAL (ha)">
      <calculatedColumnFormula>D2-(E2+F2)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A1:K101" totalsRowShown="0">
  <autoFilter ref="A1:K101" xr:uid="{00000000-0009-0000-0100-000001000000}"/>
  <tableColumns count="11">
    <tableColumn id="1" xr3:uid="{00000000-0010-0000-0200-000001000000}" name="MUNICÍPIO"/>
    <tableColumn id="2" xr3:uid="{00000000-0010-0000-0200-000002000000}" name="REGIÃO"/>
    <tableColumn id="3" xr3:uid="{00000000-0010-0000-0200-000003000000}" name="ÁREA ARRECADADA ESTADUAL (ha)"/>
    <tableColumn id="4" xr3:uid="{00000000-0010-0000-0200-000004000000}" name="ÁREA ARRECADADA ESTADUAL TT (ha)"/>
    <tableColumn id="5" xr3:uid="{00000000-0010-0000-0200-000005000000}" name="MATRÍCULAS E COMARCAS"/>
    <tableColumn id="6" xr3:uid="{00000000-0010-0000-0200-000006000000}" name="DENOMINAÇÃO DO IMÓVEL"/>
    <tableColumn id="7" xr3:uid="{00000000-0010-0000-0200-000007000000}" name="ÁREA NÃO ARRECADADA ESTADUAL (ha)"/>
    <tableColumn id="8" xr3:uid="{00000000-0010-0000-0200-000008000000}" name="DOE"/>
    <tableColumn id="9" xr3:uid="{00000000-0010-0000-0200-000009000000}" name="Portaria ouNº do Processo "/>
    <tableColumn id="10" xr3:uid="{00000000-0010-0000-0200-00000A000000}" name="OBSERVAÇÕES"/>
    <tableColumn id="11" xr3:uid="{00000000-0010-0000-0200-00000B000000}" name="SITUAÇÃO DO GEORREFERENCIAME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H647"/>
  <sheetViews>
    <sheetView showGridLines="0" tabSelected="1" topLeftCell="A125" zoomScaleNormal="100" workbookViewId="0">
      <selection activeCell="H149" sqref="H149"/>
    </sheetView>
  </sheetViews>
  <sheetFormatPr defaultColWidth="9.140625" defaultRowHeight="12.75"/>
  <cols>
    <col min="1" max="1" width="6.85546875" style="5" customWidth="1"/>
    <col min="2" max="2" width="36.140625" style="5" customWidth="1"/>
    <col min="3" max="3" width="20.140625" style="5" customWidth="1"/>
    <col min="4" max="4" width="22.7109375" style="49" customWidth="1"/>
    <col min="5" max="5" width="24.5703125" style="5" customWidth="1"/>
    <col min="6" max="6" width="18.5703125" style="5" customWidth="1"/>
    <col min="7" max="7" width="18.5703125" style="49" customWidth="1"/>
    <col min="8" max="8" width="28.5703125" style="5" customWidth="1"/>
    <col min="9" max="9" width="56.28515625" style="5" customWidth="1"/>
    <col min="10" max="10" width="73.85546875" style="5" customWidth="1"/>
    <col min="11" max="11" width="23.85546875" style="5" customWidth="1"/>
    <col min="12" max="12" width="43" style="5" customWidth="1"/>
    <col min="13" max="13" width="78.28515625" style="5" customWidth="1"/>
    <col min="14" max="14" width="90.140625" style="5" customWidth="1"/>
    <col min="15" max="15" width="32" style="5" customWidth="1"/>
    <col min="16" max="16" width="21" style="5" customWidth="1"/>
    <col min="17" max="17" width="15.7109375" style="5" customWidth="1"/>
    <col min="18" max="16384" width="9.140625" style="5"/>
  </cols>
  <sheetData>
    <row r="5" spans="1:17">
      <c r="C5" s="36" t="s">
        <v>0</v>
      </c>
    </row>
    <row r="6" spans="1:17" ht="26.25" customHeight="1"/>
    <row r="7" spans="1:17" s="2" customFormat="1" ht="54.75" customHeight="1">
      <c r="A7" s="12" t="s">
        <v>1</v>
      </c>
      <c r="B7" s="13" t="s">
        <v>2</v>
      </c>
      <c r="C7" s="13" t="s">
        <v>3</v>
      </c>
      <c r="D7" s="14" t="s">
        <v>4</v>
      </c>
      <c r="E7" s="15" t="s">
        <v>5</v>
      </c>
      <c r="F7" s="13" t="s">
        <v>6</v>
      </c>
      <c r="G7" s="13" t="s">
        <v>1756</v>
      </c>
      <c r="H7" s="13" t="s">
        <v>8</v>
      </c>
      <c r="I7" s="13" t="s">
        <v>9</v>
      </c>
      <c r="J7" s="13" t="s">
        <v>10</v>
      </c>
      <c r="K7" s="89" t="s">
        <v>11</v>
      </c>
      <c r="L7" s="90" t="s">
        <v>12</v>
      </c>
      <c r="M7" s="13" t="s">
        <v>13</v>
      </c>
      <c r="N7" s="13" t="s">
        <v>14</v>
      </c>
      <c r="O7" s="91" t="s">
        <v>15</v>
      </c>
      <c r="P7" s="92" t="s">
        <v>16</v>
      </c>
      <c r="Q7" s="110" t="s">
        <v>17</v>
      </c>
    </row>
    <row r="8" spans="1:17">
      <c r="A8" s="50">
        <v>1</v>
      </c>
      <c r="B8" s="51" t="s">
        <v>18</v>
      </c>
      <c r="C8" s="52" t="s">
        <v>19</v>
      </c>
      <c r="D8" s="53">
        <v>109154.1</v>
      </c>
      <c r="E8" s="54">
        <f>D8*10%</f>
        <v>10915.410000000002</v>
      </c>
      <c r="F8" s="55"/>
      <c r="G8" s="56">
        <f>SUM(F8:F11)</f>
        <v>1210.1112000000001</v>
      </c>
      <c r="H8" s="52"/>
      <c r="I8" s="52"/>
      <c r="J8" s="52"/>
      <c r="K8" s="93">
        <f>D8-(E8+G8)</f>
        <v>97028.578800000003</v>
      </c>
      <c r="L8" s="93"/>
      <c r="M8" s="52"/>
      <c r="N8" s="52"/>
      <c r="O8" s="94"/>
      <c r="P8" s="94"/>
      <c r="Q8" s="94"/>
    </row>
    <row r="9" spans="1:17" s="29" customFormat="1">
      <c r="A9" s="57"/>
      <c r="B9" s="58" t="s">
        <v>20</v>
      </c>
      <c r="C9" s="58" t="s">
        <v>19</v>
      </c>
      <c r="D9" s="59"/>
      <c r="E9" s="60"/>
      <c r="F9" s="61">
        <v>32.314300000000003</v>
      </c>
      <c r="G9" s="62"/>
      <c r="H9" s="63" t="s">
        <v>21</v>
      </c>
      <c r="I9" s="63" t="s">
        <v>22</v>
      </c>
      <c r="J9" s="58" t="s">
        <v>23</v>
      </c>
      <c r="K9" s="95"/>
      <c r="L9" s="95" t="s">
        <v>24</v>
      </c>
      <c r="M9" s="275" t="s">
        <v>25</v>
      </c>
      <c r="N9" s="363" t="s">
        <v>26</v>
      </c>
      <c r="O9" s="96" t="s">
        <v>27</v>
      </c>
      <c r="P9" s="96"/>
      <c r="Q9" s="96"/>
    </row>
    <row r="10" spans="1:17" s="29" customFormat="1">
      <c r="A10" s="57"/>
      <c r="B10" s="275" t="s">
        <v>20</v>
      </c>
      <c r="C10" s="275" t="s">
        <v>19</v>
      </c>
      <c r="D10" s="59"/>
      <c r="E10" s="60"/>
      <c r="F10" s="202">
        <v>1177.7969000000001</v>
      </c>
      <c r="G10" s="62"/>
      <c r="H10" s="63" t="s">
        <v>21</v>
      </c>
      <c r="I10" s="290" t="s">
        <v>1597</v>
      </c>
      <c r="J10" s="291" t="s">
        <v>1571</v>
      </c>
      <c r="K10" s="95"/>
      <c r="L10" s="302" t="s">
        <v>1598</v>
      </c>
      <c r="M10" s="275" t="s">
        <v>1570</v>
      </c>
      <c r="N10" s="365"/>
      <c r="O10" s="282" t="s">
        <v>40</v>
      </c>
      <c r="P10" s="96"/>
      <c r="Q10" s="96"/>
    </row>
    <row r="11" spans="1:17" s="29" customFormat="1">
      <c r="A11" s="57"/>
      <c r="B11" s="58"/>
      <c r="C11" s="58"/>
      <c r="D11" s="59"/>
      <c r="E11" s="60"/>
      <c r="F11" s="61"/>
      <c r="G11" s="62"/>
      <c r="H11" s="63"/>
      <c r="I11" s="63"/>
      <c r="J11" s="58"/>
      <c r="K11" s="95"/>
      <c r="L11" s="95"/>
      <c r="M11" s="63"/>
      <c r="N11" s="364"/>
      <c r="O11" s="96"/>
      <c r="P11" s="96"/>
      <c r="Q11" s="96"/>
    </row>
    <row r="12" spans="1:17">
      <c r="A12" s="50">
        <f>A8+1</f>
        <v>2</v>
      </c>
      <c r="B12" s="51" t="s">
        <v>28</v>
      </c>
      <c r="C12" s="52" t="s">
        <v>19</v>
      </c>
      <c r="D12" s="53">
        <v>58673.7</v>
      </c>
      <c r="E12" s="54">
        <f>D12*0%</f>
        <v>0</v>
      </c>
      <c r="F12" s="64">
        <v>98.203100000000006</v>
      </c>
      <c r="G12" s="56">
        <f>SUM(F12:F15)</f>
        <v>989.13180000000011</v>
      </c>
      <c r="H12" s="65" t="s">
        <v>29</v>
      </c>
      <c r="I12" s="65" t="s">
        <v>30</v>
      </c>
      <c r="J12" s="65" t="s">
        <v>31</v>
      </c>
      <c r="K12" s="93">
        <f>D12-(E12+G12)</f>
        <v>57684.568199999994</v>
      </c>
      <c r="L12" s="97" t="s">
        <v>32</v>
      </c>
      <c r="M12" s="65" t="s">
        <v>33</v>
      </c>
      <c r="N12" s="366" t="s">
        <v>34</v>
      </c>
      <c r="O12" s="98" t="s">
        <v>27</v>
      </c>
      <c r="P12" s="98"/>
      <c r="Q12" s="98"/>
    </row>
    <row r="13" spans="1:17" s="29" customFormat="1">
      <c r="A13" s="57"/>
      <c r="B13" s="58" t="s">
        <v>35</v>
      </c>
      <c r="C13" s="58" t="s">
        <v>19</v>
      </c>
      <c r="D13" s="59"/>
      <c r="E13" s="66"/>
      <c r="F13" s="67">
        <v>890.92870000000005</v>
      </c>
      <c r="G13" s="62"/>
      <c r="H13" s="68" t="s">
        <v>29</v>
      </c>
      <c r="I13" s="63" t="s">
        <v>36</v>
      </c>
      <c r="J13" s="63" t="s">
        <v>37</v>
      </c>
      <c r="K13" s="95"/>
      <c r="L13" s="99" t="s">
        <v>38</v>
      </c>
      <c r="M13" s="63" t="s">
        <v>39</v>
      </c>
      <c r="N13" s="63"/>
      <c r="O13" s="96" t="s">
        <v>40</v>
      </c>
      <c r="P13" s="96"/>
      <c r="Q13" s="96"/>
    </row>
    <row r="14" spans="1:17" s="29" customFormat="1">
      <c r="A14" s="57"/>
      <c r="B14" s="58" t="s">
        <v>35</v>
      </c>
      <c r="C14" s="58" t="s">
        <v>19</v>
      </c>
      <c r="D14" s="59"/>
      <c r="E14" s="66"/>
      <c r="F14" s="69" t="s">
        <v>41</v>
      </c>
      <c r="G14" s="62"/>
      <c r="H14" s="68" t="s">
        <v>29</v>
      </c>
      <c r="I14" s="63" t="s">
        <v>42</v>
      </c>
      <c r="J14" s="63" t="s">
        <v>43</v>
      </c>
      <c r="K14" s="95"/>
      <c r="L14" s="99" t="s">
        <v>44</v>
      </c>
      <c r="M14" s="63" t="s">
        <v>45</v>
      </c>
      <c r="N14" s="63"/>
      <c r="O14" s="96" t="s">
        <v>40</v>
      </c>
      <c r="P14" s="96"/>
      <c r="Q14" s="96"/>
    </row>
    <row r="15" spans="1:17" s="29" customFormat="1">
      <c r="A15" s="57"/>
      <c r="B15" s="58"/>
      <c r="C15" s="58"/>
      <c r="D15" s="59"/>
      <c r="E15" s="60"/>
      <c r="F15" s="61"/>
      <c r="G15" s="62"/>
      <c r="H15" s="63"/>
      <c r="I15" s="63"/>
      <c r="J15" s="63"/>
      <c r="K15" s="95"/>
      <c r="L15" s="99"/>
      <c r="M15" s="63"/>
      <c r="N15" s="63"/>
      <c r="O15" s="96"/>
      <c r="P15" s="96"/>
      <c r="Q15" s="96"/>
    </row>
    <row r="16" spans="1:17">
      <c r="A16" s="50">
        <f>A12+1</f>
        <v>3</v>
      </c>
      <c r="B16" s="51" t="s">
        <v>46</v>
      </c>
      <c r="C16" s="52" t="s">
        <v>19</v>
      </c>
      <c r="D16" s="53">
        <v>209193</v>
      </c>
      <c r="E16" s="70" t="s">
        <v>47</v>
      </c>
      <c r="F16" s="55">
        <v>485.42919999999998</v>
      </c>
      <c r="G16" s="56">
        <f>SUM(F16:F23)</f>
        <v>697.29979999999989</v>
      </c>
      <c r="H16" s="52" t="s">
        <v>48</v>
      </c>
      <c r="I16" s="52" t="s">
        <v>49</v>
      </c>
      <c r="J16" s="65" t="s">
        <v>50</v>
      </c>
      <c r="K16" s="93"/>
      <c r="L16" s="93" t="s">
        <v>51</v>
      </c>
      <c r="M16" s="65" t="s">
        <v>52</v>
      </c>
      <c r="N16" s="65"/>
      <c r="O16" s="98" t="s">
        <v>40</v>
      </c>
      <c r="P16" s="98"/>
      <c r="Q16" s="98"/>
    </row>
    <row r="17" spans="1:17" s="29" customFormat="1">
      <c r="A17" s="57"/>
      <c r="B17" s="58" t="s">
        <v>53</v>
      </c>
      <c r="C17" s="58" t="s">
        <v>19</v>
      </c>
      <c r="D17" s="59"/>
      <c r="E17" s="71"/>
      <c r="F17" s="61">
        <v>51.611800000000002</v>
      </c>
      <c r="G17" s="62"/>
      <c r="H17" s="58" t="s">
        <v>48</v>
      </c>
      <c r="I17" s="58" t="s">
        <v>54</v>
      </c>
      <c r="J17" s="63" t="s">
        <v>55</v>
      </c>
      <c r="K17" s="95"/>
      <c r="L17" s="95" t="s">
        <v>56</v>
      </c>
      <c r="M17" s="290" t="s">
        <v>57</v>
      </c>
      <c r="N17" s="364" t="s">
        <v>58</v>
      </c>
      <c r="O17" s="96" t="s">
        <v>27</v>
      </c>
      <c r="P17" s="96"/>
      <c r="Q17" s="96"/>
    </row>
    <row r="18" spans="1:17" s="29" customFormat="1">
      <c r="A18" s="57"/>
      <c r="B18" s="58" t="s">
        <v>53</v>
      </c>
      <c r="C18" s="58" t="s">
        <v>19</v>
      </c>
      <c r="D18" s="59"/>
      <c r="E18" s="71"/>
      <c r="F18" s="61">
        <v>4.5785</v>
      </c>
      <c r="G18" s="62"/>
      <c r="H18" s="72" t="s">
        <v>48</v>
      </c>
      <c r="I18" s="58" t="s">
        <v>59</v>
      </c>
      <c r="J18" s="63" t="s">
        <v>60</v>
      </c>
      <c r="K18" s="95"/>
      <c r="L18" s="302" t="s">
        <v>61</v>
      </c>
      <c r="M18" s="290" t="s">
        <v>62</v>
      </c>
      <c r="N18" s="364" t="s">
        <v>63</v>
      </c>
      <c r="O18" s="96" t="s">
        <v>40</v>
      </c>
      <c r="P18" s="96"/>
      <c r="Q18" s="96"/>
    </row>
    <row r="19" spans="1:17" s="283" customFormat="1">
      <c r="A19" s="274"/>
      <c r="B19" s="275" t="s">
        <v>53</v>
      </c>
      <c r="C19" s="275" t="s">
        <v>19</v>
      </c>
      <c r="D19" s="276"/>
      <c r="E19" s="277"/>
      <c r="F19" s="202" t="s">
        <v>1830</v>
      </c>
      <c r="G19" s="278"/>
      <c r="H19" s="332" t="s">
        <v>48</v>
      </c>
      <c r="I19" s="275" t="s">
        <v>1904</v>
      </c>
      <c r="J19" s="275" t="s">
        <v>1831</v>
      </c>
      <c r="K19" s="279"/>
      <c r="L19" s="279" t="s">
        <v>1829</v>
      </c>
      <c r="M19" s="275" t="s">
        <v>1833</v>
      </c>
      <c r="N19" s="368" t="s">
        <v>1905</v>
      </c>
      <c r="O19" s="282" t="s">
        <v>40</v>
      </c>
      <c r="P19" s="282"/>
      <c r="Q19" s="282"/>
    </row>
    <row r="20" spans="1:17" s="283" customFormat="1">
      <c r="A20" s="274"/>
      <c r="B20" s="275" t="s">
        <v>53</v>
      </c>
      <c r="C20" s="275" t="s">
        <v>19</v>
      </c>
      <c r="D20" s="276"/>
      <c r="E20" s="277"/>
      <c r="F20" s="202" t="s">
        <v>1906</v>
      </c>
      <c r="G20" s="278"/>
      <c r="H20" s="332" t="s">
        <v>48</v>
      </c>
      <c r="I20" s="275" t="s">
        <v>1907</v>
      </c>
      <c r="J20" s="275" t="s">
        <v>1832</v>
      </c>
      <c r="K20" s="279"/>
      <c r="L20" s="279" t="s">
        <v>1829</v>
      </c>
      <c r="M20" s="275" t="s">
        <v>1834</v>
      </c>
      <c r="N20" s="368" t="s">
        <v>1900</v>
      </c>
      <c r="O20" s="282" t="s">
        <v>40</v>
      </c>
      <c r="P20" s="282"/>
      <c r="Q20" s="282"/>
    </row>
    <row r="21" spans="1:17" s="283" customFormat="1">
      <c r="A21" s="274"/>
      <c r="B21" s="275" t="s">
        <v>53</v>
      </c>
      <c r="C21" s="275" t="s">
        <v>19</v>
      </c>
      <c r="D21" s="276"/>
      <c r="E21" s="277"/>
      <c r="F21" s="202">
        <v>155.68029999999999</v>
      </c>
      <c r="G21" s="278"/>
      <c r="H21" s="332" t="s">
        <v>48</v>
      </c>
      <c r="I21" s="290" t="s">
        <v>1896</v>
      </c>
      <c r="J21" s="275" t="s">
        <v>1846</v>
      </c>
      <c r="K21" s="279"/>
      <c r="L21" s="279" t="s">
        <v>1847</v>
      </c>
      <c r="M21" s="275" t="s">
        <v>1848</v>
      </c>
      <c r="N21" s="368" t="s">
        <v>1897</v>
      </c>
      <c r="O21" s="282" t="s">
        <v>27</v>
      </c>
      <c r="P21" s="282"/>
      <c r="Q21" s="282"/>
    </row>
    <row r="22" spans="1:17" s="283" customFormat="1">
      <c r="A22" s="274"/>
      <c r="B22" s="275" t="s">
        <v>53</v>
      </c>
      <c r="C22" s="275" t="s">
        <v>19</v>
      </c>
      <c r="D22" s="276"/>
      <c r="E22" s="277"/>
      <c r="F22" s="202" t="s">
        <v>1912</v>
      </c>
      <c r="G22" s="278"/>
      <c r="H22" s="332" t="s">
        <v>48</v>
      </c>
      <c r="I22" s="290" t="s">
        <v>1913</v>
      </c>
      <c r="J22" s="275" t="s">
        <v>1914</v>
      </c>
      <c r="K22" s="279"/>
      <c r="L22" s="279" t="s">
        <v>1847</v>
      </c>
      <c r="M22" s="275" t="s">
        <v>1915</v>
      </c>
      <c r="N22" s="368"/>
      <c r="O22" s="282" t="s">
        <v>40</v>
      </c>
      <c r="P22" s="282"/>
      <c r="Q22" s="282"/>
    </row>
    <row r="23" spans="1:17" s="29" customFormat="1">
      <c r="A23" s="57"/>
      <c r="B23" s="58"/>
      <c r="C23" s="58"/>
      <c r="D23" s="59"/>
      <c r="E23" s="71"/>
      <c r="F23" s="61"/>
      <c r="G23" s="62"/>
      <c r="H23" s="58"/>
      <c r="I23" s="58"/>
      <c r="J23" s="63"/>
      <c r="K23" s="95"/>
      <c r="L23" s="95"/>
      <c r="M23" s="63"/>
      <c r="N23" s="63"/>
      <c r="O23" s="96"/>
      <c r="P23" s="96"/>
      <c r="Q23" s="96"/>
    </row>
    <row r="24" spans="1:17">
      <c r="A24" s="50">
        <f>A16+1</f>
        <v>4</v>
      </c>
      <c r="B24" s="51" t="s">
        <v>64</v>
      </c>
      <c r="C24" s="52" t="s">
        <v>19</v>
      </c>
      <c r="D24" s="53">
        <v>246197.2</v>
      </c>
      <c r="E24" s="54">
        <f>D24*0%</f>
        <v>0</v>
      </c>
      <c r="F24" s="55"/>
      <c r="G24" s="56">
        <f>SUM(F24:F27)</f>
        <v>10188.4524</v>
      </c>
      <c r="H24" s="52"/>
      <c r="I24" s="52"/>
      <c r="J24" s="52"/>
      <c r="K24" s="93">
        <f>D24-(E24+G24)</f>
        <v>236008.7476</v>
      </c>
      <c r="L24" s="93"/>
      <c r="M24" s="52"/>
      <c r="N24" s="52"/>
      <c r="O24" s="98"/>
      <c r="P24" s="98"/>
      <c r="Q24" s="98"/>
    </row>
    <row r="25" spans="1:17" s="304" customFormat="1">
      <c r="A25" s="303"/>
      <c r="B25" s="275" t="s">
        <v>1256</v>
      </c>
      <c r="C25" s="275" t="s">
        <v>19</v>
      </c>
      <c r="D25" s="166"/>
      <c r="F25" s="308">
        <v>10188.4524</v>
      </c>
      <c r="G25" s="278"/>
      <c r="H25" s="274" t="s">
        <v>186</v>
      </c>
      <c r="I25" s="290" t="s">
        <v>1608</v>
      </c>
      <c r="J25" s="275" t="s">
        <v>1602</v>
      </c>
      <c r="K25" s="181"/>
      <c r="L25" s="279" t="s">
        <v>1603</v>
      </c>
      <c r="M25" s="275" t="s">
        <v>1604</v>
      </c>
      <c r="N25" s="127"/>
      <c r="O25" s="282" t="s">
        <v>40</v>
      </c>
      <c r="P25" s="182"/>
      <c r="Q25" s="182"/>
    </row>
    <row r="26" spans="1:17" s="29" customFormat="1">
      <c r="A26" s="57"/>
      <c r="B26" s="58"/>
      <c r="C26" s="73"/>
      <c r="D26" s="59"/>
      <c r="E26" s="66"/>
      <c r="F26" s="67"/>
      <c r="G26" s="62"/>
      <c r="H26" s="74"/>
      <c r="I26" s="58"/>
      <c r="J26" s="58"/>
      <c r="K26" s="95"/>
      <c r="L26" s="95"/>
      <c r="M26" s="58"/>
      <c r="N26" s="58"/>
      <c r="O26" s="96"/>
      <c r="P26" s="96"/>
      <c r="Q26" s="96"/>
    </row>
    <row r="27" spans="1:17" s="29" customFormat="1">
      <c r="A27" s="57"/>
      <c r="B27" s="58"/>
      <c r="C27" s="58"/>
      <c r="D27" s="59"/>
      <c r="E27" s="60"/>
      <c r="F27" s="61"/>
      <c r="G27" s="62"/>
      <c r="H27" s="58"/>
      <c r="I27" s="58"/>
      <c r="J27" s="58"/>
      <c r="K27" s="95"/>
      <c r="L27" s="95"/>
      <c r="M27" s="58"/>
      <c r="N27" s="58"/>
      <c r="O27" s="96"/>
      <c r="P27" s="96"/>
      <c r="Q27" s="96"/>
    </row>
    <row r="28" spans="1:17" s="30" customFormat="1">
      <c r="A28" s="75">
        <f>A24+1</f>
        <v>5</v>
      </c>
      <c r="B28" s="76" t="s">
        <v>65</v>
      </c>
      <c r="C28" s="77" t="s">
        <v>19</v>
      </c>
      <c r="D28" s="78">
        <v>61469.3</v>
      </c>
      <c r="E28" s="79">
        <f>D28*0%</f>
        <v>0</v>
      </c>
      <c r="G28" s="80">
        <f>SUM(F29:F40)</f>
        <v>1839.3405000000002</v>
      </c>
      <c r="K28" s="100">
        <f>D28-(E28+G28)</f>
        <v>59629.959500000004</v>
      </c>
      <c r="N28" s="77"/>
      <c r="P28" s="101"/>
      <c r="Q28" s="101"/>
    </row>
    <row r="29" spans="1:17" s="29" customFormat="1">
      <c r="A29" s="57"/>
      <c r="B29" s="58" t="s">
        <v>66</v>
      </c>
      <c r="C29" s="58" t="s">
        <v>19</v>
      </c>
      <c r="D29" s="59"/>
      <c r="E29" s="60"/>
      <c r="F29" s="61">
        <v>0.3029</v>
      </c>
      <c r="G29" s="62"/>
      <c r="H29" s="63" t="s">
        <v>67</v>
      </c>
      <c r="I29" s="63" t="s">
        <v>68</v>
      </c>
      <c r="J29" s="63" t="s">
        <v>69</v>
      </c>
      <c r="K29" s="95"/>
      <c r="L29" s="99" t="s">
        <v>70</v>
      </c>
      <c r="M29" s="63" t="s">
        <v>71</v>
      </c>
      <c r="N29" s="362" t="s">
        <v>72</v>
      </c>
      <c r="O29" s="96" t="s">
        <v>27</v>
      </c>
      <c r="P29" s="96"/>
      <c r="Q29" s="96"/>
    </row>
    <row r="30" spans="1:17" s="29" customFormat="1">
      <c r="A30" s="81"/>
      <c r="B30" s="82" t="s">
        <v>66</v>
      </c>
      <c r="C30" s="58" t="s">
        <v>19</v>
      </c>
      <c r="D30" s="59"/>
      <c r="E30" s="66"/>
      <c r="F30" s="67">
        <v>8.3652999999999995</v>
      </c>
      <c r="G30" s="62"/>
      <c r="H30" s="74" t="s">
        <v>67</v>
      </c>
      <c r="I30" s="82" t="s">
        <v>73</v>
      </c>
      <c r="J30" s="102" t="s">
        <v>74</v>
      </c>
      <c r="K30" s="95"/>
      <c r="L30" s="95" t="s">
        <v>75</v>
      </c>
      <c r="M30" s="82" t="s">
        <v>76</v>
      </c>
      <c r="N30" s="363" t="s">
        <v>77</v>
      </c>
      <c r="O30" s="103" t="s">
        <v>27</v>
      </c>
      <c r="P30" s="104"/>
      <c r="Q30" s="103"/>
    </row>
    <row r="31" spans="1:17">
      <c r="A31" s="81"/>
      <c r="B31" s="82" t="s">
        <v>66</v>
      </c>
      <c r="C31" s="73" t="s">
        <v>19</v>
      </c>
      <c r="D31" s="59"/>
      <c r="E31" s="66"/>
      <c r="F31" s="67">
        <v>24.7563</v>
      </c>
      <c r="G31" s="62"/>
      <c r="H31" s="74" t="s">
        <v>67</v>
      </c>
      <c r="I31" s="82" t="s">
        <v>78</v>
      </c>
      <c r="J31" s="102" t="s">
        <v>79</v>
      </c>
      <c r="K31" s="95"/>
      <c r="L31" s="95" t="s">
        <v>80</v>
      </c>
      <c r="M31" s="82" t="s">
        <v>81</v>
      </c>
      <c r="N31" s="361" t="s">
        <v>82</v>
      </c>
      <c r="O31" s="103" t="s">
        <v>27</v>
      </c>
      <c r="P31" s="104"/>
      <c r="Q31" s="103"/>
    </row>
    <row r="32" spans="1:17">
      <c r="A32" s="81"/>
      <c r="B32" s="82" t="s">
        <v>66</v>
      </c>
      <c r="C32" s="73" t="s">
        <v>19</v>
      </c>
      <c r="D32" s="59"/>
      <c r="E32" s="66"/>
      <c r="F32" s="69" t="s">
        <v>83</v>
      </c>
      <c r="G32" s="62"/>
      <c r="H32" s="74" t="s">
        <v>67</v>
      </c>
      <c r="I32" s="102" t="s">
        <v>84</v>
      </c>
      <c r="J32" s="102" t="s">
        <v>85</v>
      </c>
      <c r="K32" s="95"/>
      <c r="L32" s="99" t="s">
        <v>86</v>
      </c>
      <c r="M32" s="102" t="s">
        <v>87</v>
      </c>
      <c r="N32" s="361" t="s">
        <v>88</v>
      </c>
      <c r="O32" s="103" t="s">
        <v>27</v>
      </c>
      <c r="P32" s="104"/>
      <c r="Q32" s="103"/>
    </row>
    <row r="33" spans="1:17">
      <c r="A33" s="81"/>
      <c r="B33" s="82" t="s">
        <v>66</v>
      </c>
      <c r="C33" s="73" t="s">
        <v>19</v>
      </c>
      <c r="D33" s="59"/>
      <c r="E33" s="66"/>
      <c r="F33" s="69" t="s">
        <v>89</v>
      </c>
      <c r="G33" s="62"/>
      <c r="H33" s="74" t="s">
        <v>67</v>
      </c>
      <c r="I33" s="102" t="s">
        <v>90</v>
      </c>
      <c r="J33" s="102" t="s">
        <v>91</v>
      </c>
      <c r="K33" s="95"/>
      <c r="L33" s="99" t="s">
        <v>92</v>
      </c>
      <c r="M33" s="102" t="s">
        <v>93</v>
      </c>
      <c r="N33" s="82"/>
      <c r="O33" s="103" t="s">
        <v>40</v>
      </c>
      <c r="P33" s="104"/>
      <c r="Q33" s="103"/>
    </row>
    <row r="34" spans="1:17" s="29" customFormat="1">
      <c r="A34" s="81"/>
      <c r="B34" s="82" t="s">
        <v>66</v>
      </c>
      <c r="C34" s="73" t="s">
        <v>19</v>
      </c>
      <c r="D34" s="59"/>
      <c r="E34" s="66"/>
      <c r="F34" s="61">
        <v>47.229399999999998</v>
      </c>
      <c r="G34" s="62"/>
      <c r="H34" s="63" t="s">
        <v>67</v>
      </c>
      <c r="I34" s="63" t="s">
        <v>94</v>
      </c>
      <c r="J34" s="63" t="s">
        <v>95</v>
      </c>
      <c r="K34" s="95"/>
      <c r="L34" s="99" t="s">
        <v>96</v>
      </c>
      <c r="M34" s="290" t="s">
        <v>97</v>
      </c>
      <c r="N34" s="82"/>
      <c r="O34" s="96" t="s">
        <v>40</v>
      </c>
      <c r="P34" s="104"/>
      <c r="Q34" s="103"/>
    </row>
    <row r="35" spans="1:17" s="360" customFormat="1" ht="25.5">
      <c r="A35" s="356"/>
      <c r="B35" s="215" t="s">
        <v>66</v>
      </c>
      <c r="C35" s="357" t="s">
        <v>19</v>
      </c>
      <c r="D35" s="333"/>
      <c r="E35" s="358"/>
      <c r="F35" s="340">
        <v>1467.8322000000001</v>
      </c>
      <c r="G35" s="336"/>
      <c r="H35" s="332" t="s">
        <v>67</v>
      </c>
      <c r="I35" s="332" t="s">
        <v>1735</v>
      </c>
      <c r="J35" s="215" t="s">
        <v>98</v>
      </c>
      <c r="K35" s="337"/>
      <c r="L35" s="337" t="s">
        <v>99</v>
      </c>
      <c r="M35" s="215" t="s">
        <v>100</v>
      </c>
      <c r="N35" s="367" t="s">
        <v>1694</v>
      </c>
      <c r="O35" s="338" t="s">
        <v>27</v>
      </c>
      <c r="P35" s="338"/>
      <c r="Q35" s="338"/>
    </row>
    <row r="36" spans="1:17" s="360" customFormat="1">
      <c r="A36" s="356"/>
      <c r="B36" s="215" t="s">
        <v>66</v>
      </c>
      <c r="C36" s="357" t="s">
        <v>19</v>
      </c>
      <c r="D36" s="333"/>
      <c r="E36" s="358"/>
      <c r="F36" s="340">
        <v>87.758600000000001</v>
      </c>
      <c r="G36" s="336"/>
      <c r="H36" s="332" t="s">
        <v>67</v>
      </c>
      <c r="I36" s="332" t="s">
        <v>1749</v>
      </c>
      <c r="J36" s="215" t="s">
        <v>1650</v>
      </c>
      <c r="K36" s="337"/>
      <c r="L36" s="337" t="s">
        <v>1651</v>
      </c>
      <c r="M36" s="215" t="s">
        <v>1652</v>
      </c>
      <c r="N36" s="359"/>
      <c r="O36" s="338" t="s">
        <v>27</v>
      </c>
      <c r="P36" s="338"/>
      <c r="Q36" s="338"/>
    </row>
    <row r="37" spans="1:17" s="360" customFormat="1">
      <c r="A37" s="356"/>
      <c r="B37" s="215" t="s">
        <v>66</v>
      </c>
      <c r="C37" s="357" t="s">
        <v>19</v>
      </c>
      <c r="D37" s="333"/>
      <c r="E37" s="358"/>
      <c r="F37" s="340">
        <v>121.7212</v>
      </c>
      <c r="G37" s="336"/>
      <c r="H37" s="332" t="s">
        <v>67</v>
      </c>
      <c r="I37" s="332" t="s">
        <v>1748</v>
      </c>
      <c r="J37" s="215" t="s">
        <v>1653</v>
      </c>
      <c r="K37" s="337"/>
      <c r="L37" s="337" t="s">
        <v>1651</v>
      </c>
      <c r="M37" s="215" t="s">
        <v>1654</v>
      </c>
      <c r="N37" s="359"/>
      <c r="O37" s="338" t="s">
        <v>27</v>
      </c>
      <c r="P37" s="338"/>
      <c r="Q37" s="338"/>
    </row>
    <row r="38" spans="1:17" s="360" customFormat="1">
      <c r="A38" s="356"/>
      <c r="B38" s="215" t="s">
        <v>66</v>
      </c>
      <c r="C38" s="357" t="s">
        <v>19</v>
      </c>
      <c r="D38" s="333"/>
      <c r="E38" s="358"/>
      <c r="F38" s="340">
        <v>81.374600000000001</v>
      </c>
      <c r="G38" s="336"/>
      <c r="H38" s="332" t="s">
        <v>67</v>
      </c>
      <c r="I38" s="332" t="s">
        <v>1812</v>
      </c>
      <c r="J38" s="215" t="s">
        <v>1809</v>
      </c>
      <c r="K38" s="337"/>
      <c r="L38" s="337" t="s">
        <v>1810</v>
      </c>
      <c r="M38" s="215" t="s">
        <v>1811</v>
      </c>
      <c r="N38" s="374" t="s">
        <v>1813</v>
      </c>
      <c r="O38" s="338" t="s">
        <v>27</v>
      </c>
      <c r="P38" s="338"/>
      <c r="Q38" s="338"/>
    </row>
    <row r="39" spans="1:17" s="360" customFormat="1">
      <c r="A39" s="356"/>
      <c r="B39" s="215" t="s">
        <v>66</v>
      </c>
      <c r="C39" s="357" t="s">
        <v>19</v>
      </c>
      <c r="D39" s="333"/>
      <c r="E39" s="358"/>
      <c r="F39" s="340" t="s">
        <v>1908</v>
      </c>
      <c r="G39" s="336"/>
      <c r="H39" s="332" t="s">
        <v>67</v>
      </c>
      <c r="I39" s="332" t="s">
        <v>1911</v>
      </c>
      <c r="J39" s="215" t="s">
        <v>1909</v>
      </c>
      <c r="K39" s="337"/>
      <c r="L39" s="337" t="s">
        <v>1885</v>
      </c>
      <c r="M39" s="215" t="s">
        <v>1910</v>
      </c>
      <c r="N39" s="374"/>
      <c r="O39" s="96" t="s">
        <v>40</v>
      </c>
      <c r="P39" s="338"/>
      <c r="Q39" s="338"/>
    </row>
    <row r="40" spans="1:17" s="29" customFormat="1">
      <c r="A40" s="57"/>
      <c r="B40" s="58"/>
      <c r="C40" s="73"/>
      <c r="D40" s="59"/>
      <c r="E40" s="66"/>
      <c r="F40" s="67"/>
      <c r="G40" s="62"/>
      <c r="H40" s="68"/>
      <c r="I40" s="63"/>
      <c r="J40" s="63"/>
      <c r="K40" s="95"/>
      <c r="L40" s="99"/>
      <c r="M40" s="63"/>
      <c r="N40" s="58"/>
      <c r="O40" s="96"/>
      <c r="P40" s="96"/>
      <c r="Q40" s="96"/>
    </row>
    <row r="41" spans="1:17">
      <c r="A41" s="50">
        <f>A28+1</f>
        <v>6</v>
      </c>
      <c r="B41" s="51" t="s">
        <v>101</v>
      </c>
      <c r="C41" s="52" t="s">
        <v>19</v>
      </c>
      <c r="D41" s="53">
        <v>48985.2</v>
      </c>
      <c r="E41" s="54">
        <f>D41*0%</f>
        <v>0</v>
      </c>
      <c r="F41" s="55"/>
      <c r="G41" s="56">
        <f>SUM(F41:F44)</f>
        <v>128.9332</v>
      </c>
      <c r="H41" s="52"/>
      <c r="I41" s="52"/>
      <c r="J41" s="52"/>
      <c r="K41" s="93">
        <f>D41-(E41+G41)</f>
        <v>48856.266799999998</v>
      </c>
      <c r="L41" s="93"/>
      <c r="M41" s="52"/>
      <c r="N41" s="52"/>
      <c r="O41" s="98"/>
      <c r="P41" s="98"/>
      <c r="Q41" s="98"/>
    </row>
    <row r="42" spans="1:17" s="29" customFormat="1" ht="15.75">
      <c r="A42" s="57"/>
      <c r="B42" s="63" t="s">
        <v>102</v>
      </c>
      <c r="C42" s="58" t="s">
        <v>19</v>
      </c>
      <c r="D42" s="59"/>
      <c r="E42" s="60"/>
      <c r="F42" s="61">
        <v>128.9332</v>
      </c>
      <c r="G42" s="62"/>
      <c r="H42" s="58" t="s">
        <v>103</v>
      </c>
      <c r="I42" s="58" t="s">
        <v>104</v>
      </c>
      <c r="J42" s="58" t="s">
        <v>105</v>
      </c>
      <c r="K42" s="95"/>
      <c r="L42" s="95" t="s">
        <v>106</v>
      </c>
      <c r="M42" s="58" t="s">
        <v>107</v>
      </c>
      <c r="N42" s="268" t="s">
        <v>108</v>
      </c>
      <c r="O42" s="96" t="s">
        <v>27</v>
      </c>
      <c r="P42" s="96"/>
      <c r="Q42" s="96"/>
    </row>
    <row r="43" spans="1:17" s="29" customFormat="1" ht="15.75">
      <c r="A43" s="57"/>
      <c r="B43" s="58"/>
      <c r="C43" s="58"/>
      <c r="D43" s="59"/>
      <c r="E43" s="60"/>
      <c r="F43" s="61"/>
      <c r="G43" s="62"/>
      <c r="H43" s="58"/>
      <c r="I43" s="58"/>
      <c r="J43" s="58"/>
      <c r="K43" s="95"/>
      <c r="L43" s="95"/>
      <c r="M43" s="58"/>
      <c r="N43" s="268"/>
      <c r="O43" s="96"/>
      <c r="P43" s="96"/>
      <c r="Q43" s="96"/>
    </row>
    <row r="44" spans="1:17" s="29" customFormat="1" ht="15.75">
      <c r="A44" s="57"/>
      <c r="B44" s="58"/>
      <c r="C44" s="73"/>
      <c r="D44" s="59"/>
      <c r="E44" s="66"/>
      <c r="F44" s="67"/>
      <c r="G44" s="62"/>
      <c r="H44" s="74"/>
      <c r="I44" s="58"/>
      <c r="J44" s="58"/>
      <c r="K44" s="95"/>
      <c r="L44" s="95"/>
      <c r="M44" s="58"/>
      <c r="N44" s="268"/>
      <c r="O44" s="96"/>
      <c r="P44" s="96"/>
      <c r="Q44" s="96"/>
    </row>
    <row r="45" spans="1:17" ht="15.75">
      <c r="A45" s="50">
        <f>A41+1</f>
        <v>7</v>
      </c>
      <c r="B45" s="51" t="s">
        <v>109</v>
      </c>
      <c r="C45" s="52" t="s">
        <v>19</v>
      </c>
      <c r="D45" s="53">
        <v>45022.2</v>
      </c>
      <c r="E45" s="54">
        <f>D45*0%</f>
        <v>0</v>
      </c>
      <c r="F45" s="55"/>
      <c r="G45" s="56">
        <f>SUM(F45:F50)</f>
        <v>24693.951100000002</v>
      </c>
      <c r="H45" s="52"/>
      <c r="I45" s="52"/>
      <c r="J45" s="52"/>
      <c r="K45" s="93">
        <f>D45-(E45+G45)</f>
        <v>20328.248899999995</v>
      </c>
      <c r="L45" s="93"/>
      <c r="M45" s="52"/>
      <c r="N45" s="269"/>
      <c r="O45" s="98"/>
      <c r="P45" s="98"/>
      <c r="Q45" s="98"/>
    </row>
    <row r="46" spans="1:17" s="31" customFormat="1" ht="15.75">
      <c r="A46" s="57"/>
      <c r="B46" s="58" t="s">
        <v>110</v>
      </c>
      <c r="C46" s="58" t="s">
        <v>19</v>
      </c>
      <c r="D46" s="59"/>
      <c r="E46" s="60"/>
      <c r="F46" s="61">
        <v>49.935299999999998</v>
      </c>
      <c r="G46" s="62"/>
      <c r="H46" s="58" t="s">
        <v>111</v>
      </c>
      <c r="I46" s="58" t="s">
        <v>112</v>
      </c>
      <c r="J46" s="290" t="s">
        <v>1773</v>
      </c>
      <c r="K46" s="95"/>
      <c r="L46" s="95" t="s">
        <v>113</v>
      </c>
      <c r="M46" s="58" t="s">
        <v>114</v>
      </c>
      <c r="N46" s="270" t="s">
        <v>115</v>
      </c>
      <c r="O46" s="96" t="s">
        <v>27</v>
      </c>
      <c r="P46" s="96"/>
      <c r="Q46" s="96"/>
    </row>
    <row r="47" spans="1:17" s="29" customFormat="1" ht="15.75">
      <c r="A47" s="57"/>
      <c r="B47" s="58" t="s">
        <v>110</v>
      </c>
      <c r="C47" s="58" t="s">
        <v>19</v>
      </c>
      <c r="D47" s="59"/>
      <c r="E47" s="60"/>
      <c r="F47" s="83">
        <v>59.730899999999998</v>
      </c>
      <c r="G47" s="62"/>
      <c r="H47" s="58" t="s">
        <v>111</v>
      </c>
      <c r="I47" s="58" t="s">
        <v>116</v>
      </c>
      <c r="J47" s="63" t="s">
        <v>69</v>
      </c>
      <c r="K47" s="95"/>
      <c r="L47" s="95" t="s">
        <v>117</v>
      </c>
      <c r="M47" s="58" t="s">
        <v>118</v>
      </c>
      <c r="N47" s="268" t="s">
        <v>119</v>
      </c>
      <c r="O47" s="96" t="s">
        <v>27</v>
      </c>
      <c r="P47" s="96"/>
      <c r="Q47" s="96"/>
    </row>
    <row r="48" spans="1:17" s="283" customFormat="1" ht="15.75">
      <c r="A48" s="274"/>
      <c r="B48" s="275" t="s">
        <v>110</v>
      </c>
      <c r="C48" s="275" t="s">
        <v>19</v>
      </c>
      <c r="D48" s="276"/>
      <c r="E48" s="292"/>
      <c r="F48" s="288">
        <v>18883.022700000001</v>
      </c>
      <c r="G48" s="278"/>
      <c r="H48" s="275" t="s">
        <v>111</v>
      </c>
      <c r="I48" s="290" t="s">
        <v>1688</v>
      </c>
      <c r="J48" s="275" t="s">
        <v>1638</v>
      </c>
      <c r="K48" s="279"/>
      <c r="L48" s="279" t="s">
        <v>1640</v>
      </c>
      <c r="M48" s="275" t="s">
        <v>1641</v>
      </c>
      <c r="N48" s="280"/>
      <c r="O48" s="282" t="s">
        <v>40</v>
      </c>
      <c r="P48" s="282"/>
      <c r="Q48" s="282"/>
    </row>
    <row r="49" spans="1:17" s="283" customFormat="1" ht="15.75">
      <c r="A49" s="274"/>
      <c r="B49" s="275" t="s">
        <v>110</v>
      </c>
      <c r="C49" s="275" t="s">
        <v>19</v>
      </c>
      <c r="D49" s="276"/>
      <c r="E49" s="292"/>
      <c r="F49" s="288">
        <v>5701.2622000000001</v>
      </c>
      <c r="G49" s="278"/>
      <c r="H49" s="58" t="s">
        <v>111</v>
      </c>
      <c r="I49" s="290" t="s">
        <v>1687</v>
      </c>
      <c r="J49" s="275" t="s">
        <v>1639</v>
      </c>
      <c r="K49" s="279"/>
      <c r="L49" s="279" t="s">
        <v>1640</v>
      </c>
      <c r="M49" s="275" t="s">
        <v>1642</v>
      </c>
      <c r="N49" s="280"/>
      <c r="O49" s="282" t="s">
        <v>40</v>
      </c>
      <c r="P49" s="282"/>
      <c r="Q49" s="282"/>
    </row>
    <row r="50" spans="1:17" s="29" customFormat="1" ht="15.75">
      <c r="A50" s="57"/>
      <c r="B50" s="58"/>
      <c r="C50" s="73"/>
      <c r="D50" s="59"/>
      <c r="E50" s="66"/>
      <c r="F50" s="67"/>
      <c r="G50" s="62"/>
      <c r="H50" s="74"/>
      <c r="I50" s="58"/>
      <c r="J50" s="58"/>
      <c r="K50" s="95"/>
      <c r="L50" s="95"/>
      <c r="M50" s="58"/>
      <c r="N50" s="268"/>
      <c r="O50" s="96"/>
      <c r="P50" s="96"/>
      <c r="Q50" s="96"/>
    </row>
    <row r="51" spans="1:17" ht="15.75">
      <c r="A51" s="50">
        <f>A45+1</f>
        <v>8</v>
      </c>
      <c r="B51" s="51" t="s">
        <v>120</v>
      </c>
      <c r="C51" s="52" t="s">
        <v>19</v>
      </c>
      <c r="D51" s="53">
        <v>25860</v>
      </c>
      <c r="E51" s="54">
        <f>D51*0%</f>
        <v>0</v>
      </c>
      <c r="F51" s="55"/>
      <c r="G51" s="56">
        <f>SUM(F51:F54)</f>
        <v>10858.636399999999</v>
      </c>
      <c r="H51" s="52"/>
      <c r="I51" s="52"/>
      <c r="J51" s="52"/>
      <c r="K51" s="93">
        <f>D51-(E51+G51)</f>
        <v>15001.363600000001</v>
      </c>
      <c r="L51" s="93"/>
      <c r="M51" s="52"/>
      <c r="N51" s="269"/>
      <c r="O51" s="98"/>
      <c r="P51" s="98"/>
      <c r="Q51" s="98"/>
    </row>
    <row r="52" spans="1:17" s="29" customFormat="1" ht="15.75">
      <c r="A52" s="57"/>
      <c r="B52" s="58" t="s">
        <v>121</v>
      </c>
      <c r="C52" s="58" t="s">
        <v>19</v>
      </c>
      <c r="D52" s="59"/>
      <c r="E52" s="60"/>
      <c r="F52" s="61">
        <v>26.0045</v>
      </c>
      <c r="G52" s="62"/>
      <c r="H52" s="58" t="s">
        <v>122</v>
      </c>
      <c r="I52" s="58" t="s">
        <v>123</v>
      </c>
      <c r="J52" s="63" t="s">
        <v>69</v>
      </c>
      <c r="K52" s="95"/>
      <c r="L52" s="99" t="s">
        <v>124</v>
      </c>
      <c r="M52" s="63" t="s">
        <v>125</v>
      </c>
      <c r="N52" s="268" t="s">
        <v>126</v>
      </c>
      <c r="O52" s="96" t="s">
        <v>40</v>
      </c>
      <c r="P52" s="96"/>
      <c r="Q52" s="96"/>
    </row>
    <row r="53" spans="1:17" s="29" customFormat="1" ht="15.75">
      <c r="A53" s="57"/>
      <c r="B53" s="58" t="s">
        <v>121</v>
      </c>
      <c r="C53" s="58" t="s">
        <v>19</v>
      </c>
      <c r="D53" s="59"/>
      <c r="E53" s="60"/>
      <c r="F53" s="61">
        <v>10832.6319</v>
      </c>
      <c r="G53" s="62"/>
      <c r="H53" s="58" t="s">
        <v>122</v>
      </c>
      <c r="I53" s="58" t="s">
        <v>1592</v>
      </c>
      <c r="J53" s="58" t="s">
        <v>1593</v>
      </c>
      <c r="K53" s="95"/>
      <c r="L53" s="99" t="s">
        <v>1594</v>
      </c>
      <c r="M53" s="63" t="s">
        <v>1595</v>
      </c>
      <c r="N53" s="268"/>
      <c r="O53" s="96" t="s">
        <v>40</v>
      </c>
      <c r="P53" s="96"/>
      <c r="Q53" s="96"/>
    </row>
    <row r="54" spans="1:17" s="29" customFormat="1" ht="15.75">
      <c r="A54" s="57"/>
      <c r="B54" s="58"/>
      <c r="C54" s="73"/>
      <c r="D54" s="59"/>
      <c r="E54" s="66"/>
      <c r="F54" s="67"/>
      <c r="G54" s="62"/>
      <c r="H54" s="74"/>
      <c r="I54" s="58"/>
      <c r="J54" s="58"/>
      <c r="K54" s="95"/>
      <c r="L54" s="95"/>
      <c r="M54" s="58"/>
      <c r="N54" s="268"/>
      <c r="O54" s="96"/>
      <c r="P54" s="96"/>
      <c r="Q54" s="96"/>
    </row>
    <row r="55" spans="1:17" ht="15.75">
      <c r="A55" s="50">
        <f>A51+1</f>
        <v>9</v>
      </c>
      <c r="B55" s="51" t="s">
        <v>127</v>
      </c>
      <c r="C55" s="52" t="s">
        <v>19</v>
      </c>
      <c r="D55" s="53">
        <v>32611.3</v>
      </c>
      <c r="E55" s="54">
        <f>D55*0%</f>
        <v>0</v>
      </c>
      <c r="F55" s="55"/>
      <c r="G55" s="56">
        <f>SUM(F55:F57)</f>
        <v>324.92039999999997</v>
      </c>
      <c r="H55" s="52"/>
      <c r="I55" s="52"/>
      <c r="J55" s="105"/>
      <c r="K55" s="93">
        <f>D55-(E55+G55)</f>
        <v>32286.3796</v>
      </c>
      <c r="L55" s="93"/>
      <c r="M55" s="52"/>
      <c r="N55" s="269"/>
      <c r="O55" s="98"/>
      <c r="P55" s="98"/>
      <c r="Q55" s="98"/>
    </row>
    <row r="56" spans="1:17" s="283" customFormat="1" ht="15.75">
      <c r="A56" s="274"/>
      <c r="B56" s="275" t="s">
        <v>1257</v>
      </c>
      <c r="C56" s="275" t="s">
        <v>19</v>
      </c>
      <c r="D56" s="276"/>
      <c r="E56" s="277"/>
      <c r="F56" s="202">
        <v>324.92039999999997</v>
      </c>
      <c r="G56" s="278"/>
      <c r="H56" s="275" t="s">
        <v>122</v>
      </c>
      <c r="I56" s="275" t="s">
        <v>1567</v>
      </c>
      <c r="J56" s="275" t="s">
        <v>1544</v>
      </c>
      <c r="K56" s="279"/>
      <c r="L56" s="279" t="s">
        <v>1545</v>
      </c>
      <c r="M56" s="275" t="s">
        <v>1546</v>
      </c>
      <c r="N56" s="280" t="s">
        <v>1547</v>
      </c>
      <c r="O56" s="281" t="s">
        <v>27</v>
      </c>
      <c r="P56" s="282"/>
      <c r="Q56" s="282"/>
    </row>
    <row r="57" spans="1:17" s="29" customFormat="1" ht="15.75">
      <c r="A57" s="57"/>
      <c r="B57" s="58"/>
      <c r="C57" s="73"/>
      <c r="D57" s="59"/>
      <c r="E57" s="66"/>
      <c r="F57" s="67"/>
      <c r="G57" s="62"/>
      <c r="H57" s="74"/>
      <c r="I57" s="58"/>
      <c r="J57" s="106"/>
      <c r="K57" s="95"/>
      <c r="L57" s="95"/>
      <c r="M57" s="58"/>
      <c r="N57" s="268"/>
      <c r="O57" s="271"/>
      <c r="P57" s="96"/>
      <c r="Q57" s="96"/>
    </row>
    <row r="58" spans="1:17" ht="15.75">
      <c r="A58" s="50">
        <f>A55+1</f>
        <v>10</v>
      </c>
      <c r="B58" s="51" t="s">
        <v>128</v>
      </c>
      <c r="C58" s="52" t="s">
        <v>19</v>
      </c>
      <c r="D58" s="53">
        <v>23773.8</v>
      </c>
      <c r="E58" s="54">
        <f>D58*0%</f>
        <v>0</v>
      </c>
      <c r="F58" s="55">
        <v>13.396100000000001</v>
      </c>
      <c r="G58" s="56">
        <f>SUM(F58:F65)</f>
        <v>394.09049999999991</v>
      </c>
      <c r="H58" s="65" t="s">
        <v>129</v>
      </c>
      <c r="I58" s="65" t="s">
        <v>130</v>
      </c>
      <c r="J58" s="65" t="s">
        <v>131</v>
      </c>
      <c r="K58" s="93">
        <f>D58-(E58+G58)</f>
        <v>23379.709500000001</v>
      </c>
      <c r="L58" s="97" t="s">
        <v>132</v>
      </c>
      <c r="M58" s="65" t="s">
        <v>133</v>
      </c>
      <c r="N58" s="269" t="s">
        <v>134</v>
      </c>
      <c r="O58" s="272" t="s">
        <v>27</v>
      </c>
      <c r="P58" s="98"/>
      <c r="Q58" s="98"/>
    </row>
    <row r="59" spans="1:17" s="29" customFormat="1" ht="15.75">
      <c r="A59" s="57"/>
      <c r="B59" s="58" t="s">
        <v>135</v>
      </c>
      <c r="C59" s="58" t="s">
        <v>19</v>
      </c>
      <c r="D59" s="59"/>
      <c r="E59" s="60"/>
      <c r="F59" s="61">
        <v>294.60559999999998</v>
      </c>
      <c r="G59" s="62"/>
      <c r="H59" s="63" t="s">
        <v>136</v>
      </c>
      <c r="I59" s="63" t="s">
        <v>137</v>
      </c>
      <c r="J59" s="63" t="s">
        <v>138</v>
      </c>
      <c r="K59" s="95"/>
      <c r="L59" s="99" t="s">
        <v>139</v>
      </c>
      <c r="M59" s="63" t="s">
        <v>140</v>
      </c>
      <c r="N59" s="268" t="s">
        <v>141</v>
      </c>
      <c r="O59" s="271" t="s">
        <v>27</v>
      </c>
      <c r="P59" s="96"/>
      <c r="Q59" s="96"/>
    </row>
    <row r="60" spans="1:17" s="29" customFormat="1" ht="15.75">
      <c r="A60" s="57"/>
      <c r="B60" s="58" t="s">
        <v>135</v>
      </c>
      <c r="C60" s="58" t="s">
        <v>19</v>
      </c>
      <c r="D60" s="59"/>
      <c r="E60" s="60"/>
      <c r="F60" s="61">
        <v>8.702</v>
      </c>
      <c r="G60" s="62"/>
      <c r="H60" s="58" t="s">
        <v>129</v>
      </c>
      <c r="I60" s="58" t="s">
        <v>142</v>
      </c>
      <c r="J60" s="63" t="s">
        <v>69</v>
      </c>
      <c r="K60" s="95"/>
      <c r="L60" s="99" t="s">
        <v>143</v>
      </c>
      <c r="M60" s="63" t="s">
        <v>144</v>
      </c>
      <c r="N60" s="268" t="s">
        <v>145</v>
      </c>
      <c r="O60" s="271" t="s">
        <v>27</v>
      </c>
      <c r="P60" s="96"/>
      <c r="Q60" s="96"/>
    </row>
    <row r="61" spans="1:17" s="29" customFormat="1">
      <c r="A61" s="57"/>
      <c r="B61" s="275" t="s">
        <v>135</v>
      </c>
      <c r="C61" s="275" t="s">
        <v>19</v>
      </c>
      <c r="D61" s="276"/>
      <c r="E61" s="277"/>
      <c r="F61" s="291">
        <v>18.976299999999998</v>
      </c>
      <c r="G61" s="62"/>
      <c r="H61" s="58" t="s">
        <v>129</v>
      </c>
      <c r="I61" s="290" t="s">
        <v>1579</v>
      </c>
      <c r="J61" s="291" t="s">
        <v>1551</v>
      </c>
      <c r="K61" s="95"/>
      <c r="L61" s="279" t="s">
        <v>1552</v>
      </c>
      <c r="M61" s="275" t="s">
        <v>1553</v>
      </c>
      <c r="N61" s="368" t="s">
        <v>1554</v>
      </c>
      <c r="O61" s="282" t="s">
        <v>40</v>
      </c>
      <c r="P61" s="96"/>
      <c r="Q61" s="96"/>
    </row>
    <row r="62" spans="1:17" s="29" customFormat="1">
      <c r="A62" s="57"/>
      <c r="B62" s="275" t="s">
        <v>135</v>
      </c>
      <c r="C62" s="275" t="s">
        <v>19</v>
      </c>
      <c r="D62" s="59"/>
      <c r="E62" s="66"/>
      <c r="F62" s="291">
        <v>8.2896999999999998</v>
      </c>
      <c r="G62" s="62"/>
      <c r="H62" s="58" t="s">
        <v>129</v>
      </c>
      <c r="I62" s="290" t="s">
        <v>1637</v>
      </c>
      <c r="J62" s="291" t="s">
        <v>1555</v>
      </c>
      <c r="K62" s="95"/>
      <c r="L62" s="279" t="s">
        <v>1556</v>
      </c>
      <c r="M62" s="275" t="s">
        <v>1557</v>
      </c>
      <c r="N62" s="368" t="s">
        <v>1695</v>
      </c>
      <c r="O62" s="282" t="s">
        <v>27</v>
      </c>
      <c r="P62" s="96"/>
      <c r="Q62" s="96"/>
    </row>
    <row r="63" spans="1:17" s="29" customFormat="1">
      <c r="A63" s="57"/>
      <c r="B63" s="275" t="s">
        <v>135</v>
      </c>
      <c r="C63" s="275" t="s">
        <v>19</v>
      </c>
      <c r="D63" s="276"/>
      <c r="E63" s="292"/>
      <c r="F63" s="291">
        <v>2.7151999999999998</v>
      </c>
      <c r="G63" s="62"/>
      <c r="H63" s="58" t="s">
        <v>129</v>
      </c>
      <c r="I63" s="290" t="s">
        <v>1596</v>
      </c>
      <c r="J63" s="291" t="s">
        <v>1558</v>
      </c>
      <c r="K63" s="279"/>
      <c r="L63" s="279" t="s">
        <v>1556</v>
      </c>
      <c r="M63" s="275" t="s">
        <v>1559</v>
      </c>
      <c r="N63" s="368" t="s">
        <v>1580</v>
      </c>
      <c r="O63" s="282" t="s">
        <v>27</v>
      </c>
      <c r="P63" s="96"/>
      <c r="Q63" s="96"/>
    </row>
    <row r="64" spans="1:17" s="29" customFormat="1" ht="15">
      <c r="A64" s="57"/>
      <c r="B64" s="275" t="s">
        <v>135</v>
      </c>
      <c r="C64" s="275" t="s">
        <v>19</v>
      </c>
      <c r="D64" s="276"/>
      <c r="E64" s="292"/>
      <c r="F64" s="291">
        <v>47.4056</v>
      </c>
      <c r="G64" s="62"/>
      <c r="H64" s="58" t="s">
        <v>129</v>
      </c>
      <c r="I64" s="290" t="s">
        <v>1736</v>
      </c>
      <c r="J64" s="291" t="s">
        <v>1737</v>
      </c>
      <c r="K64" s="279"/>
      <c r="L64" s="279" t="s">
        <v>1739</v>
      </c>
      <c r="M64" s="275" t="s">
        <v>1738</v>
      </c>
      <c r="N64" s="399" t="s">
        <v>1740</v>
      </c>
      <c r="O64" s="282" t="s">
        <v>27</v>
      </c>
      <c r="P64" s="96"/>
      <c r="Q64" s="96"/>
    </row>
    <row r="65" spans="1:20" s="29" customFormat="1">
      <c r="A65" s="57"/>
      <c r="B65" s="275"/>
      <c r="C65" s="282"/>
      <c r="D65" s="276"/>
      <c r="E65" s="292"/>
      <c r="F65" s="288"/>
      <c r="G65" s="62"/>
      <c r="H65" s="74"/>
      <c r="I65" s="58"/>
      <c r="J65" s="63"/>
      <c r="K65" s="95"/>
      <c r="L65" s="95"/>
      <c r="M65" s="58"/>
      <c r="N65" s="58"/>
      <c r="O65" s="96"/>
      <c r="P65" s="96"/>
      <c r="Q65" s="96"/>
    </row>
    <row r="66" spans="1:20">
      <c r="A66" s="50">
        <f>A58+1</f>
        <v>11</v>
      </c>
      <c r="B66" s="51" t="s">
        <v>146</v>
      </c>
      <c r="C66" s="52" t="s">
        <v>19</v>
      </c>
      <c r="D66" s="53">
        <v>22951</v>
      </c>
      <c r="E66" s="54">
        <f>D66*11%</f>
        <v>2524.61</v>
      </c>
      <c r="F66" s="55"/>
      <c r="G66" s="56">
        <f>SUM(F66:F68)</f>
        <v>0</v>
      </c>
      <c r="H66" s="65"/>
      <c r="I66" s="65"/>
      <c r="J66" s="65"/>
      <c r="K66" s="93">
        <f>D66-(E66+G66)</f>
        <v>20426.39</v>
      </c>
      <c r="L66" s="93"/>
      <c r="M66" s="65"/>
      <c r="N66" s="52"/>
      <c r="O66" s="98"/>
      <c r="P66" s="98"/>
      <c r="Q66" s="98"/>
    </row>
    <row r="67" spans="1:20" s="29" customFormat="1">
      <c r="A67" s="57"/>
      <c r="B67" s="58"/>
      <c r="C67" s="58"/>
      <c r="D67" s="59"/>
      <c r="E67" s="60"/>
      <c r="F67" s="61"/>
      <c r="G67" s="62"/>
      <c r="H67" s="63"/>
      <c r="I67" s="63"/>
      <c r="J67" s="63"/>
      <c r="K67" s="95"/>
      <c r="L67" s="95"/>
      <c r="M67" s="63"/>
      <c r="N67" s="58"/>
      <c r="O67" s="96"/>
      <c r="P67" s="96"/>
      <c r="Q67" s="96"/>
    </row>
    <row r="68" spans="1:20" s="29" customFormat="1">
      <c r="A68" s="57"/>
      <c r="B68" s="58"/>
      <c r="C68" s="73"/>
      <c r="D68" s="59"/>
      <c r="E68" s="66"/>
      <c r="F68" s="67"/>
      <c r="G68" s="62"/>
      <c r="H68" s="68"/>
      <c r="I68" s="63"/>
      <c r="J68" s="63"/>
      <c r="K68" s="95"/>
      <c r="L68" s="95"/>
      <c r="M68" s="63"/>
      <c r="N68" s="58"/>
      <c r="O68" s="96"/>
      <c r="P68" s="96"/>
      <c r="Q68" s="96"/>
    </row>
    <row r="69" spans="1:20">
      <c r="A69" s="50">
        <f>A66+1</f>
        <v>12</v>
      </c>
      <c r="B69" s="51" t="s">
        <v>147</v>
      </c>
      <c r="C69" s="52" t="s">
        <v>19</v>
      </c>
      <c r="D69" s="53">
        <v>70554.2</v>
      </c>
      <c r="E69" s="54">
        <f>D69*0%</f>
        <v>0</v>
      </c>
      <c r="F69" s="55"/>
      <c r="G69" s="56">
        <f>SUM(F69:F77)</f>
        <v>60960.938999999998</v>
      </c>
      <c r="H69" s="52"/>
      <c r="I69" s="52"/>
      <c r="J69" s="52"/>
      <c r="K69" s="93">
        <f>D69-(E69+G69)</f>
        <v>9593.2609999999986</v>
      </c>
      <c r="L69" s="93"/>
      <c r="M69" s="65"/>
      <c r="N69" s="65"/>
      <c r="O69" s="98"/>
      <c r="P69" s="98"/>
      <c r="Q69" s="98"/>
    </row>
    <row r="70" spans="1:20" s="32" customFormat="1">
      <c r="A70" s="84"/>
      <c r="B70" s="72" t="s">
        <v>148</v>
      </c>
      <c r="C70" s="72" t="s">
        <v>19</v>
      </c>
      <c r="D70" s="85"/>
      <c r="E70" s="86"/>
      <c r="F70" s="87">
        <v>2254.9274999999998</v>
      </c>
      <c r="G70" s="88"/>
      <c r="H70" s="72" t="s">
        <v>67</v>
      </c>
      <c r="I70" s="72" t="s">
        <v>149</v>
      </c>
      <c r="J70" s="107" t="s">
        <v>150</v>
      </c>
      <c r="K70" s="108"/>
      <c r="L70" s="107" t="s">
        <v>151</v>
      </c>
      <c r="M70" s="107" t="s">
        <v>152</v>
      </c>
      <c r="N70" s="107"/>
      <c r="O70" s="109" t="s">
        <v>40</v>
      </c>
      <c r="P70" s="109"/>
      <c r="Q70" s="109"/>
    </row>
    <row r="71" spans="1:20" s="29" customFormat="1">
      <c r="A71" s="57"/>
      <c r="B71" s="58" t="s">
        <v>148</v>
      </c>
      <c r="C71" s="58" t="s">
        <v>19</v>
      </c>
      <c r="D71" s="59"/>
      <c r="E71" s="60"/>
      <c r="F71" s="61">
        <v>11278.850399999999</v>
      </c>
      <c r="G71" s="62"/>
      <c r="H71" s="72" t="s">
        <v>67</v>
      </c>
      <c r="I71" s="58" t="s">
        <v>153</v>
      </c>
      <c r="J71" s="107" t="s">
        <v>154</v>
      </c>
      <c r="K71" s="95"/>
      <c r="L71" s="107" t="s">
        <v>151</v>
      </c>
      <c r="M71" s="63" t="s">
        <v>155</v>
      </c>
      <c r="N71" s="63"/>
      <c r="O71" s="96" t="s">
        <v>40</v>
      </c>
      <c r="P71" s="96"/>
      <c r="Q71" s="96"/>
    </row>
    <row r="72" spans="1:20" s="29" customFormat="1">
      <c r="A72" s="57"/>
      <c r="B72" s="58" t="s">
        <v>148</v>
      </c>
      <c r="C72" s="58" t="s">
        <v>19</v>
      </c>
      <c r="D72" s="59"/>
      <c r="E72" s="60"/>
      <c r="F72" s="61">
        <v>2406.5743000000002</v>
      </c>
      <c r="G72" s="62"/>
      <c r="H72" s="72" t="s">
        <v>67</v>
      </c>
      <c r="I72" s="58" t="s">
        <v>156</v>
      </c>
      <c r="J72" s="107" t="s">
        <v>157</v>
      </c>
      <c r="K72" s="95"/>
      <c r="L72" s="107" t="s">
        <v>151</v>
      </c>
      <c r="M72" s="63" t="s">
        <v>158</v>
      </c>
      <c r="N72" s="63"/>
      <c r="O72" s="96" t="s">
        <v>40</v>
      </c>
      <c r="P72" s="96"/>
      <c r="Q72" s="96"/>
    </row>
    <row r="73" spans="1:20" s="29" customFormat="1">
      <c r="A73" s="57"/>
      <c r="B73" s="58" t="s">
        <v>148</v>
      </c>
      <c r="C73" s="58" t="s">
        <v>19</v>
      </c>
      <c r="D73" s="59"/>
      <c r="E73" s="60"/>
      <c r="F73" s="61">
        <v>110.69970000000001</v>
      </c>
      <c r="G73" s="62"/>
      <c r="H73" s="72" t="s">
        <v>67</v>
      </c>
      <c r="I73" s="58" t="s">
        <v>159</v>
      </c>
      <c r="J73" s="107" t="s">
        <v>160</v>
      </c>
      <c r="K73" s="95"/>
      <c r="L73" s="107" t="s">
        <v>151</v>
      </c>
      <c r="M73" s="290" t="s">
        <v>161</v>
      </c>
      <c r="N73" s="63"/>
      <c r="O73" s="96" t="s">
        <v>40</v>
      </c>
      <c r="P73" s="96"/>
      <c r="Q73" s="96"/>
    </row>
    <row r="74" spans="1:20" s="29" customFormat="1">
      <c r="A74" s="57"/>
      <c r="B74" s="58" t="s">
        <v>148</v>
      </c>
      <c r="C74" s="58" t="s">
        <v>19</v>
      </c>
      <c r="D74" s="59"/>
      <c r="E74" s="60"/>
      <c r="F74" s="61">
        <v>19846.761299999998</v>
      </c>
      <c r="G74" s="62"/>
      <c r="H74" s="72" t="s">
        <v>67</v>
      </c>
      <c r="I74" s="58" t="s">
        <v>162</v>
      </c>
      <c r="J74" s="107" t="s">
        <v>163</v>
      </c>
      <c r="K74" s="95"/>
      <c r="L74" s="107" t="s">
        <v>151</v>
      </c>
      <c r="M74" s="63" t="s">
        <v>164</v>
      </c>
      <c r="N74" s="63"/>
      <c r="O74" s="96" t="s">
        <v>40</v>
      </c>
      <c r="P74" s="96"/>
      <c r="Q74" s="96"/>
      <c r="R74" s="35"/>
      <c r="S74" s="35"/>
      <c r="T74" s="35"/>
    </row>
    <row r="75" spans="1:20" s="29" customFormat="1">
      <c r="A75" s="57"/>
      <c r="B75" s="58" t="s">
        <v>148</v>
      </c>
      <c r="C75" s="58" t="s">
        <v>19</v>
      </c>
      <c r="D75" s="59"/>
      <c r="E75" s="60"/>
      <c r="F75" s="61">
        <v>21410.441299999999</v>
      </c>
      <c r="G75" s="62"/>
      <c r="H75" s="72" t="s">
        <v>67</v>
      </c>
      <c r="I75" s="58" t="s">
        <v>165</v>
      </c>
      <c r="J75" s="107" t="s">
        <v>166</v>
      </c>
      <c r="K75" s="95"/>
      <c r="L75" s="107" t="s">
        <v>151</v>
      </c>
      <c r="M75" s="63" t="s">
        <v>167</v>
      </c>
      <c r="N75" s="63"/>
      <c r="O75" s="96" t="s">
        <v>40</v>
      </c>
      <c r="P75" s="96"/>
      <c r="Q75" s="96"/>
      <c r="R75" s="35"/>
      <c r="S75" s="35"/>
      <c r="T75" s="35"/>
    </row>
    <row r="76" spans="1:20" s="29" customFormat="1">
      <c r="A76" s="57"/>
      <c r="B76" s="58" t="s">
        <v>148</v>
      </c>
      <c r="C76" s="58" t="s">
        <v>19</v>
      </c>
      <c r="D76" s="59"/>
      <c r="E76" s="60"/>
      <c r="F76" s="61">
        <v>3652.6844999999998</v>
      </c>
      <c r="G76" s="62"/>
      <c r="H76" s="72" t="s">
        <v>67</v>
      </c>
      <c r="I76" s="58" t="s">
        <v>168</v>
      </c>
      <c r="J76" s="107" t="s">
        <v>169</v>
      </c>
      <c r="K76" s="95"/>
      <c r="L76" s="107" t="s">
        <v>151</v>
      </c>
      <c r="M76" s="63" t="s">
        <v>170</v>
      </c>
      <c r="N76" s="63"/>
      <c r="O76" s="96" t="s">
        <v>40</v>
      </c>
      <c r="P76" s="96"/>
      <c r="Q76" s="96"/>
      <c r="R76" s="35"/>
      <c r="S76" s="35"/>
      <c r="T76" s="35"/>
    </row>
    <row r="77" spans="1:20" s="29" customFormat="1">
      <c r="A77" s="57"/>
      <c r="B77" s="58"/>
      <c r="C77" s="58"/>
      <c r="D77" s="59"/>
      <c r="E77" s="60"/>
      <c r="F77" s="61"/>
      <c r="G77" s="62"/>
      <c r="H77" s="58"/>
      <c r="I77" s="58"/>
      <c r="J77" s="63"/>
      <c r="K77" s="95"/>
      <c r="L77" s="99"/>
      <c r="M77" s="63"/>
      <c r="N77" s="63"/>
      <c r="O77" s="96"/>
      <c r="P77" s="96"/>
      <c r="Q77" s="96"/>
      <c r="R77" s="35"/>
      <c r="S77" s="111"/>
      <c r="T77" s="35"/>
    </row>
    <row r="78" spans="1:20">
      <c r="A78" s="50">
        <f>A69+1</f>
        <v>13</v>
      </c>
      <c r="B78" s="51" t="s">
        <v>171</v>
      </c>
      <c r="C78" s="52" t="s">
        <v>19</v>
      </c>
      <c r="D78" s="53">
        <v>93427.199999999997</v>
      </c>
      <c r="E78" s="54">
        <f>D78*25%</f>
        <v>23356.799999999999</v>
      </c>
      <c r="F78" s="55">
        <v>4454.8904000000002</v>
      </c>
      <c r="G78" s="56">
        <f>SUM(F78:F83)</f>
        <v>10890.425299999999</v>
      </c>
      <c r="H78" s="52" t="s">
        <v>48</v>
      </c>
      <c r="I78" s="52" t="s">
        <v>172</v>
      </c>
      <c r="J78" s="65" t="s">
        <v>173</v>
      </c>
      <c r="K78" s="93">
        <f>D78-(E78+G78)</f>
        <v>59179.974699999999</v>
      </c>
      <c r="L78" s="93" t="s">
        <v>174</v>
      </c>
      <c r="M78" s="52" t="s">
        <v>175</v>
      </c>
      <c r="N78" s="52"/>
      <c r="O78" s="98" t="s">
        <v>40</v>
      </c>
      <c r="P78" s="98"/>
      <c r="Q78" s="98"/>
      <c r="R78" s="112"/>
      <c r="S78" s="113"/>
      <c r="T78" s="113"/>
    </row>
    <row r="79" spans="1:20" s="29" customFormat="1">
      <c r="A79" s="57"/>
      <c r="B79" s="58" t="s">
        <v>176</v>
      </c>
      <c r="C79" s="58" t="s">
        <v>19</v>
      </c>
      <c r="D79" s="59"/>
      <c r="E79" s="60"/>
      <c r="F79" s="61">
        <v>6435.5348999999997</v>
      </c>
      <c r="G79" s="62"/>
      <c r="H79" s="58" t="s">
        <v>48</v>
      </c>
      <c r="I79" s="58" t="s">
        <v>177</v>
      </c>
      <c r="J79" s="63" t="s">
        <v>178</v>
      </c>
      <c r="K79" s="95"/>
      <c r="L79" s="95" t="s">
        <v>174</v>
      </c>
      <c r="M79" s="58" t="s">
        <v>179</v>
      </c>
      <c r="N79" s="58"/>
      <c r="O79" s="73" t="s">
        <v>40</v>
      </c>
      <c r="P79" s="73"/>
      <c r="Q79" s="73"/>
      <c r="R79" s="35"/>
      <c r="S79" s="111"/>
      <c r="T79" s="111"/>
    </row>
    <row r="80" spans="1:20" s="29" customFormat="1">
      <c r="A80" s="57"/>
      <c r="B80" s="58" t="s">
        <v>176</v>
      </c>
      <c r="C80" s="58" t="s">
        <v>19</v>
      </c>
      <c r="D80" s="59"/>
      <c r="E80" s="60"/>
      <c r="F80" s="61" t="s">
        <v>180</v>
      </c>
      <c r="G80" s="62"/>
      <c r="H80" s="58" t="s">
        <v>48</v>
      </c>
      <c r="I80" s="63" t="s">
        <v>181</v>
      </c>
      <c r="J80" s="63" t="s">
        <v>182</v>
      </c>
      <c r="K80" s="95"/>
      <c r="L80" s="99" t="s">
        <v>92</v>
      </c>
      <c r="M80" s="63" t="s">
        <v>183</v>
      </c>
      <c r="N80" s="58"/>
      <c r="O80" s="73" t="s">
        <v>40</v>
      </c>
      <c r="P80" s="96"/>
      <c r="Q80" s="96"/>
      <c r="R80" s="35"/>
      <c r="S80" s="111"/>
      <c r="T80" s="111"/>
    </row>
    <row r="81" spans="1:20" s="283" customFormat="1">
      <c r="A81" s="274"/>
      <c r="B81" s="275" t="s">
        <v>176</v>
      </c>
      <c r="C81" s="275" t="s">
        <v>19</v>
      </c>
      <c r="D81" s="276"/>
      <c r="E81" s="277"/>
      <c r="F81" s="202" t="s">
        <v>1898</v>
      </c>
      <c r="G81" s="278"/>
      <c r="H81" s="275" t="s">
        <v>48</v>
      </c>
      <c r="I81" s="275" t="s">
        <v>1899</v>
      </c>
      <c r="J81" s="275" t="s">
        <v>1835</v>
      </c>
      <c r="K81" s="279"/>
      <c r="L81" s="279" t="s">
        <v>1829</v>
      </c>
      <c r="M81" s="275" t="s">
        <v>1836</v>
      </c>
      <c r="N81" s="275" t="s">
        <v>1900</v>
      </c>
      <c r="O81" s="282" t="s">
        <v>40</v>
      </c>
      <c r="P81" s="282"/>
      <c r="Q81" s="282"/>
      <c r="R81" s="306"/>
      <c r="S81" s="307"/>
      <c r="T81" s="307"/>
    </row>
    <row r="82" spans="1:20" s="283" customFormat="1">
      <c r="A82" s="274"/>
      <c r="B82" s="275"/>
      <c r="C82" s="282"/>
      <c r="D82" s="276"/>
      <c r="E82" s="292"/>
      <c r="F82" s="288"/>
      <c r="G82" s="278"/>
      <c r="H82" s="274"/>
      <c r="I82" s="275"/>
      <c r="J82" s="275"/>
      <c r="K82" s="279"/>
      <c r="L82" s="279"/>
      <c r="M82" s="275"/>
      <c r="N82" s="275"/>
      <c r="O82" s="282"/>
      <c r="P82" s="282"/>
      <c r="Q82" s="282"/>
      <c r="R82" s="306"/>
      <c r="S82" s="307"/>
      <c r="T82" s="307"/>
    </row>
    <row r="83" spans="1:20" s="29" customFormat="1">
      <c r="A83" s="57"/>
      <c r="B83" s="58"/>
      <c r="C83" s="73"/>
      <c r="D83" s="59"/>
      <c r="E83" s="66"/>
      <c r="F83" s="67"/>
      <c r="G83" s="62"/>
      <c r="H83" s="74"/>
      <c r="I83" s="58"/>
      <c r="J83" s="58"/>
      <c r="K83" s="95"/>
      <c r="L83" s="95"/>
      <c r="M83" s="58"/>
      <c r="N83" s="58"/>
      <c r="O83" s="96"/>
      <c r="P83" s="96"/>
      <c r="Q83" s="96"/>
      <c r="R83" s="35"/>
      <c r="S83" s="111"/>
      <c r="T83" s="111"/>
    </row>
    <row r="84" spans="1:20">
      <c r="A84" s="50">
        <f>A78+1</f>
        <v>14</v>
      </c>
      <c r="B84" s="51" t="s">
        <v>184</v>
      </c>
      <c r="C84" s="52" t="s">
        <v>19</v>
      </c>
      <c r="D84" s="53">
        <v>491507.3</v>
      </c>
      <c r="E84" s="54">
        <f>D84*8%</f>
        <v>39320.584000000003</v>
      </c>
      <c r="F84" s="55"/>
      <c r="G84" s="56">
        <f>SUM(F84:F88)</f>
        <v>1576.2285999999999</v>
      </c>
      <c r="H84" s="52"/>
      <c r="I84" s="52"/>
      <c r="J84" s="52"/>
      <c r="K84" s="93">
        <f>D84-(E84+G84)</f>
        <v>450610.48739999998</v>
      </c>
      <c r="L84" s="93"/>
      <c r="M84" s="52"/>
      <c r="N84" s="52"/>
      <c r="O84" s="98"/>
      <c r="P84" s="98"/>
      <c r="Q84" s="98"/>
      <c r="R84" s="34"/>
      <c r="S84" s="113"/>
      <c r="T84" s="113"/>
    </row>
    <row r="85" spans="1:20" s="29" customFormat="1">
      <c r="A85" s="57"/>
      <c r="B85" s="58" t="s">
        <v>185</v>
      </c>
      <c r="C85" s="58" t="s">
        <v>19</v>
      </c>
      <c r="D85" s="59"/>
      <c r="E85" s="60"/>
      <c r="F85" s="61">
        <v>436.08069999999998</v>
      </c>
      <c r="G85" s="62"/>
      <c r="H85" s="58" t="s">
        <v>186</v>
      </c>
      <c r="I85" s="58" t="s">
        <v>187</v>
      </c>
      <c r="J85" s="58" t="s">
        <v>1805</v>
      </c>
      <c r="K85" s="95"/>
      <c r="L85" s="95" t="s">
        <v>188</v>
      </c>
      <c r="M85" s="58" t="s">
        <v>189</v>
      </c>
      <c r="N85" s="364" t="s">
        <v>1806</v>
      </c>
      <c r="O85" s="96" t="s">
        <v>27</v>
      </c>
      <c r="P85" s="96"/>
      <c r="Q85" s="96"/>
      <c r="R85" s="35"/>
      <c r="S85" s="111"/>
      <c r="T85" s="111"/>
    </row>
    <row r="86" spans="1:20" s="283" customFormat="1">
      <c r="A86" s="274"/>
      <c r="B86" s="275" t="s">
        <v>185</v>
      </c>
      <c r="C86" s="275" t="s">
        <v>19</v>
      </c>
      <c r="D86" s="276"/>
      <c r="E86" s="277"/>
      <c r="F86" s="202">
        <v>531.27819999999997</v>
      </c>
      <c r="G86" s="278"/>
      <c r="H86" s="58" t="s">
        <v>186</v>
      </c>
      <c r="I86" s="290" t="s">
        <v>1607</v>
      </c>
      <c r="J86" s="275" t="s">
        <v>1599</v>
      </c>
      <c r="K86" s="279"/>
      <c r="L86" s="279" t="s">
        <v>1600</v>
      </c>
      <c r="M86" s="275" t="s">
        <v>1601</v>
      </c>
      <c r="N86" s="368" t="s">
        <v>1609</v>
      </c>
      <c r="O86" s="282" t="s">
        <v>27</v>
      </c>
      <c r="P86" s="282"/>
      <c r="Q86" s="282"/>
      <c r="R86" s="306"/>
      <c r="S86" s="307"/>
      <c r="T86" s="307"/>
    </row>
    <row r="87" spans="1:20" s="283" customFormat="1">
      <c r="A87" s="274"/>
      <c r="B87" s="275" t="s">
        <v>185</v>
      </c>
      <c r="C87" s="275" t="s">
        <v>19</v>
      </c>
      <c r="D87" s="276"/>
      <c r="E87" s="292"/>
      <c r="F87" s="288">
        <v>608.86969999999997</v>
      </c>
      <c r="G87" s="278"/>
      <c r="H87" s="275" t="s">
        <v>186</v>
      </c>
      <c r="I87" s="275" t="s">
        <v>1823</v>
      </c>
      <c r="J87" s="275" t="s">
        <v>1818</v>
      </c>
      <c r="K87" s="279"/>
      <c r="L87" s="279" t="s">
        <v>1816</v>
      </c>
      <c r="M87" s="275" t="s">
        <v>1819</v>
      </c>
      <c r="N87" s="291" t="s">
        <v>1824</v>
      </c>
      <c r="O87" s="282" t="s">
        <v>27</v>
      </c>
      <c r="P87" s="282"/>
      <c r="Q87" s="282"/>
      <c r="R87" s="306"/>
      <c r="S87" s="307"/>
      <c r="T87" s="307"/>
    </row>
    <row r="88" spans="1:20" s="29" customFormat="1">
      <c r="A88" s="57"/>
      <c r="B88" s="58"/>
      <c r="C88" s="73"/>
      <c r="D88" s="59"/>
      <c r="E88" s="66"/>
      <c r="F88" s="67"/>
      <c r="G88" s="62"/>
      <c r="H88" s="74"/>
      <c r="I88" s="58"/>
      <c r="J88" s="58"/>
      <c r="K88" s="95"/>
      <c r="L88" s="95"/>
      <c r="M88" s="58"/>
      <c r="N88" s="364"/>
      <c r="O88" s="96"/>
      <c r="P88" s="96"/>
      <c r="Q88" s="96"/>
      <c r="R88" s="35"/>
      <c r="S88" s="35"/>
      <c r="T88" s="35"/>
    </row>
    <row r="89" spans="1:20">
      <c r="A89" s="50">
        <f>A84+1</f>
        <v>15</v>
      </c>
      <c r="B89" s="51" t="s">
        <v>190</v>
      </c>
      <c r="C89" s="52" t="s">
        <v>191</v>
      </c>
      <c r="D89" s="53">
        <v>61627.1</v>
      </c>
      <c r="E89" s="54">
        <f>D89*100%</f>
        <v>61627.1</v>
      </c>
      <c r="F89" s="55"/>
      <c r="G89" s="56">
        <f>SUM(F89:F92)</f>
        <v>13182.1718</v>
      </c>
      <c r="H89" s="52"/>
      <c r="I89" s="52"/>
      <c r="J89" s="52"/>
      <c r="K89" s="93">
        <f>D89-(E89+G89)</f>
        <v>-13182.171800000004</v>
      </c>
      <c r="L89" s="93"/>
      <c r="M89" s="52"/>
      <c r="N89" s="366"/>
      <c r="O89" s="98"/>
      <c r="P89" s="98"/>
      <c r="Q89" s="98"/>
    </row>
    <row r="90" spans="1:20" s="29" customFormat="1">
      <c r="A90" s="57"/>
      <c r="B90" s="58" t="s">
        <v>192</v>
      </c>
      <c r="C90" s="58" t="s">
        <v>191</v>
      </c>
      <c r="D90" s="59"/>
      <c r="E90" s="60"/>
      <c r="F90" s="61">
        <v>13182.1718</v>
      </c>
      <c r="G90" s="62"/>
      <c r="H90" s="58" t="s">
        <v>193</v>
      </c>
      <c r="I90" s="58" t="s">
        <v>194</v>
      </c>
      <c r="J90" s="58" t="s">
        <v>195</v>
      </c>
      <c r="K90" s="95"/>
      <c r="L90" s="95" t="s">
        <v>196</v>
      </c>
      <c r="M90" s="58" t="s">
        <v>197</v>
      </c>
      <c r="N90" s="364" t="s">
        <v>198</v>
      </c>
      <c r="O90" s="96" t="s">
        <v>40</v>
      </c>
      <c r="P90" s="96"/>
      <c r="Q90" s="96"/>
    </row>
    <row r="91" spans="1:20" s="29" customFormat="1">
      <c r="A91" s="57"/>
      <c r="B91" s="127"/>
      <c r="C91" s="127"/>
      <c r="D91" s="166"/>
      <c r="E91" s="172"/>
      <c r="F91" s="116"/>
      <c r="G91" s="169"/>
      <c r="H91" s="116"/>
      <c r="I91" s="127"/>
      <c r="J91" s="127"/>
      <c r="K91" s="181"/>
      <c r="L91" s="181"/>
      <c r="M91" s="127"/>
      <c r="N91" s="369"/>
      <c r="O91" s="182"/>
      <c r="P91" s="96"/>
      <c r="Q91" s="96"/>
    </row>
    <row r="92" spans="1:20" s="29" customFormat="1">
      <c r="A92" s="57"/>
      <c r="B92" s="127"/>
      <c r="C92" s="73"/>
      <c r="D92" s="59"/>
      <c r="E92" s="66"/>
      <c r="F92" s="67"/>
      <c r="G92" s="62"/>
      <c r="H92" s="74"/>
      <c r="I92" s="58"/>
      <c r="J92" s="58"/>
      <c r="K92" s="95"/>
      <c r="L92" s="95"/>
      <c r="M92" s="58"/>
      <c r="N92" s="364"/>
      <c r="O92" s="96"/>
      <c r="P92" s="96"/>
      <c r="Q92" s="96"/>
    </row>
    <row r="93" spans="1:20" s="30" customFormat="1">
      <c r="A93" s="75">
        <f>A89+1</f>
        <v>16</v>
      </c>
      <c r="B93" s="76" t="s">
        <v>199</v>
      </c>
      <c r="C93" s="77" t="s">
        <v>191</v>
      </c>
      <c r="D93" s="78">
        <v>181184</v>
      </c>
      <c r="E93" s="79">
        <f>D93*90%</f>
        <v>163065.60000000001</v>
      </c>
      <c r="F93" s="114">
        <v>90.982100000000003</v>
      </c>
      <c r="G93" s="80">
        <f>SUM(F93:F97)</f>
        <v>346.33190000000002</v>
      </c>
      <c r="H93" s="115" t="s">
        <v>200</v>
      </c>
      <c r="I93" s="77" t="s">
        <v>201</v>
      </c>
      <c r="J93" s="77" t="s">
        <v>202</v>
      </c>
      <c r="K93" s="100">
        <f>D93-(E93+G93)</f>
        <v>17772.068100000004</v>
      </c>
      <c r="L93" s="100" t="s">
        <v>203</v>
      </c>
      <c r="M93" s="77" t="s">
        <v>204</v>
      </c>
      <c r="N93" s="370" t="s">
        <v>205</v>
      </c>
      <c r="O93" s="101" t="s">
        <v>27</v>
      </c>
      <c r="P93" s="101"/>
      <c r="Q93" s="101"/>
    </row>
    <row r="94" spans="1:20" s="29" customFormat="1">
      <c r="A94" s="57"/>
      <c r="B94" s="58" t="s">
        <v>206</v>
      </c>
      <c r="C94" s="58" t="s">
        <v>191</v>
      </c>
      <c r="D94" s="59"/>
      <c r="E94" s="60"/>
      <c r="F94" s="61">
        <v>255.34979999999999</v>
      </c>
      <c r="G94" s="62"/>
      <c r="H94" s="58" t="s">
        <v>200</v>
      </c>
      <c r="I94" s="58" t="s">
        <v>207</v>
      </c>
      <c r="J94" s="58" t="s">
        <v>208</v>
      </c>
      <c r="K94" s="95"/>
      <c r="L94" s="95" t="s">
        <v>209</v>
      </c>
      <c r="M94" s="63" t="s">
        <v>210</v>
      </c>
      <c r="N94" s="364" t="s">
        <v>211</v>
      </c>
      <c r="O94" s="96" t="s">
        <v>27</v>
      </c>
      <c r="P94" s="96"/>
      <c r="Q94" s="96"/>
    </row>
    <row r="95" spans="1:20" s="29" customFormat="1">
      <c r="A95" s="57"/>
      <c r="B95" s="58" t="s">
        <v>206</v>
      </c>
      <c r="C95" s="58" t="s">
        <v>191</v>
      </c>
      <c r="D95" s="59"/>
      <c r="E95" s="66"/>
      <c r="F95" s="67" t="s">
        <v>212</v>
      </c>
      <c r="G95" s="62"/>
      <c r="H95" s="58" t="s">
        <v>200</v>
      </c>
      <c r="I95" s="58" t="s">
        <v>213</v>
      </c>
      <c r="J95" s="63" t="s">
        <v>214</v>
      </c>
      <c r="K95" s="95"/>
      <c r="L95" s="95" t="s">
        <v>215</v>
      </c>
      <c r="M95" s="63" t="s">
        <v>216</v>
      </c>
      <c r="N95" s="364" t="s">
        <v>217</v>
      </c>
      <c r="O95" s="96" t="s">
        <v>27</v>
      </c>
      <c r="P95" s="96"/>
      <c r="Q95" s="96"/>
    </row>
    <row r="96" spans="1:20" s="29" customFormat="1">
      <c r="A96" s="57"/>
      <c r="B96" s="58" t="s">
        <v>206</v>
      </c>
      <c r="C96" s="58" t="s">
        <v>191</v>
      </c>
      <c r="D96" s="59"/>
      <c r="E96" s="66"/>
      <c r="F96" s="67" t="s">
        <v>218</v>
      </c>
      <c r="G96" s="62"/>
      <c r="H96" s="58" t="s">
        <v>200</v>
      </c>
      <c r="I96" s="58" t="s">
        <v>213</v>
      </c>
      <c r="J96" s="63" t="s">
        <v>214</v>
      </c>
      <c r="K96" s="95"/>
      <c r="L96" s="95" t="s">
        <v>215</v>
      </c>
      <c r="M96" s="63" t="s">
        <v>216</v>
      </c>
      <c r="N96" s="364" t="s">
        <v>217</v>
      </c>
      <c r="O96" s="96" t="s">
        <v>27</v>
      </c>
      <c r="P96" s="96"/>
      <c r="Q96" s="96"/>
    </row>
    <row r="97" spans="1:17" s="29" customFormat="1">
      <c r="A97" s="57"/>
      <c r="B97" s="58"/>
      <c r="C97" s="73"/>
      <c r="D97" s="59"/>
      <c r="E97" s="66"/>
      <c r="F97" s="67"/>
      <c r="G97" s="62"/>
      <c r="H97" s="74"/>
      <c r="I97" s="58"/>
      <c r="J97" s="58"/>
      <c r="K97" s="95"/>
      <c r="L97" s="95"/>
      <c r="M97" s="58"/>
      <c r="N97" s="58"/>
      <c r="O97" s="96"/>
      <c r="P97" s="96"/>
      <c r="Q97" s="96"/>
    </row>
    <row r="98" spans="1:17">
      <c r="A98" s="50">
        <f>A93+1</f>
        <v>17</v>
      </c>
      <c r="B98" s="51" t="s">
        <v>219</v>
      </c>
      <c r="C98" s="52" t="s">
        <v>191</v>
      </c>
      <c r="D98" s="53">
        <v>289955.3</v>
      </c>
      <c r="E98" s="54">
        <f>D98*100%</f>
        <v>289955.3</v>
      </c>
      <c r="F98" s="55"/>
      <c r="G98" s="56">
        <f>SUM(F98:F100)</f>
        <v>29559.809300000001</v>
      </c>
      <c r="H98" s="52"/>
      <c r="I98" s="52"/>
      <c r="J98" s="52"/>
      <c r="K98" s="93">
        <f>D98-(E98+G98)</f>
        <v>-29559.809300000023</v>
      </c>
      <c r="L98" s="93"/>
      <c r="M98" s="52"/>
      <c r="N98" s="52"/>
      <c r="O98" s="98"/>
      <c r="P98" s="98"/>
      <c r="Q98" s="98"/>
    </row>
    <row r="99" spans="1:17" s="29" customFormat="1">
      <c r="A99" s="57"/>
      <c r="B99" s="275" t="s">
        <v>220</v>
      </c>
      <c r="C99" s="275" t="s">
        <v>191</v>
      </c>
      <c r="D99" s="59"/>
      <c r="E99" s="60"/>
      <c r="F99" s="202">
        <v>29559.809300000001</v>
      </c>
      <c r="G99" s="62"/>
      <c r="H99" s="58" t="s">
        <v>1568</v>
      </c>
      <c r="I99" s="58" t="s">
        <v>1569</v>
      </c>
      <c r="J99" s="275" t="s">
        <v>221</v>
      </c>
      <c r="K99" s="95"/>
      <c r="L99" s="279" t="s">
        <v>222</v>
      </c>
      <c r="M99" s="275" t="s">
        <v>223</v>
      </c>
      <c r="N99" s="127"/>
      <c r="O99" s="284" t="s">
        <v>40</v>
      </c>
      <c r="P99" s="96"/>
      <c r="Q99" s="96"/>
    </row>
    <row r="100" spans="1:17" s="29" customFormat="1">
      <c r="A100" s="57"/>
      <c r="B100" s="58"/>
      <c r="C100" s="73"/>
      <c r="D100" s="59"/>
      <c r="E100" s="66"/>
      <c r="F100" s="67"/>
      <c r="G100" s="62"/>
      <c r="H100" s="74"/>
      <c r="I100" s="58"/>
      <c r="J100" s="58"/>
      <c r="K100" s="95"/>
      <c r="L100" s="95"/>
      <c r="M100" s="58"/>
      <c r="N100" s="58"/>
      <c r="O100" s="96"/>
      <c r="P100" s="96"/>
      <c r="Q100" s="96"/>
    </row>
    <row r="101" spans="1:17">
      <c r="A101" s="50">
        <f>A98+1</f>
        <v>18</v>
      </c>
      <c r="B101" s="51" t="s">
        <v>224</v>
      </c>
      <c r="C101" s="52" t="s">
        <v>191</v>
      </c>
      <c r="D101" s="53">
        <v>69094.7</v>
      </c>
      <c r="E101" s="54">
        <f>D101*100%</f>
        <v>69094.7</v>
      </c>
      <c r="F101" s="55"/>
      <c r="G101" s="56">
        <f>SUM(F101:F103)</f>
        <v>0</v>
      </c>
      <c r="H101" s="52"/>
      <c r="I101" s="52"/>
      <c r="J101" s="52"/>
      <c r="K101" s="93">
        <f>D101-(E101+G101)</f>
        <v>0</v>
      </c>
      <c r="L101" s="93"/>
      <c r="M101" s="52"/>
      <c r="N101" s="52"/>
      <c r="O101" s="98"/>
      <c r="P101" s="98"/>
      <c r="Q101" s="98"/>
    </row>
    <row r="102" spans="1:17" s="29" customFormat="1">
      <c r="A102" s="57"/>
      <c r="B102" s="58"/>
      <c r="C102" s="58"/>
      <c r="D102" s="59"/>
      <c r="E102" s="60"/>
      <c r="F102" s="61"/>
      <c r="G102" s="62"/>
      <c r="H102" s="58"/>
      <c r="I102" s="58"/>
      <c r="J102" s="58"/>
      <c r="K102" s="95"/>
      <c r="L102" s="95"/>
      <c r="M102" s="58"/>
      <c r="N102" s="58"/>
      <c r="O102" s="96"/>
      <c r="P102" s="96"/>
      <c r="Q102" s="96"/>
    </row>
    <row r="103" spans="1:17" s="29" customFormat="1">
      <c r="A103" s="57"/>
      <c r="B103" s="58"/>
      <c r="C103" s="73"/>
      <c r="D103" s="59"/>
      <c r="E103" s="66"/>
      <c r="F103" s="67"/>
      <c r="G103" s="62"/>
      <c r="H103" s="74"/>
      <c r="I103" s="58"/>
      <c r="J103" s="58"/>
      <c r="K103" s="95"/>
      <c r="L103" s="95"/>
      <c r="M103" s="58"/>
      <c r="N103" s="58"/>
      <c r="O103" s="96"/>
      <c r="P103" s="96"/>
      <c r="Q103" s="96"/>
    </row>
    <row r="104" spans="1:17" ht="13.5" customHeight="1">
      <c r="A104" s="50">
        <f>A101+1</f>
        <v>19</v>
      </c>
      <c r="B104" s="51" t="s">
        <v>225</v>
      </c>
      <c r="C104" s="52" t="s">
        <v>191</v>
      </c>
      <c r="D104" s="53">
        <v>521555.5</v>
      </c>
      <c r="E104" s="54">
        <f>D104*15%</f>
        <v>78233.324999999997</v>
      </c>
      <c r="F104" s="55">
        <v>2262.9663999999998</v>
      </c>
      <c r="G104" s="56">
        <f>SUM(F104:F119)</f>
        <v>25262.741899999997</v>
      </c>
      <c r="H104" s="52" t="s">
        <v>226</v>
      </c>
      <c r="I104" s="52" t="s">
        <v>227</v>
      </c>
      <c r="J104" s="52" t="s">
        <v>228</v>
      </c>
      <c r="K104" s="93">
        <f>D104-(E104+G104)</f>
        <v>418059.43310000002</v>
      </c>
      <c r="L104" s="93" t="s">
        <v>174</v>
      </c>
      <c r="M104" s="52" t="s">
        <v>229</v>
      </c>
      <c r="N104" s="366" t="s">
        <v>230</v>
      </c>
      <c r="O104" s="98" t="s">
        <v>27</v>
      </c>
      <c r="P104" s="98"/>
      <c r="Q104" s="98"/>
    </row>
    <row r="105" spans="1:17" s="29" customFormat="1">
      <c r="A105" s="57"/>
      <c r="B105" s="58" t="s">
        <v>231</v>
      </c>
      <c r="C105" s="58" t="s">
        <v>191</v>
      </c>
      <c r="D105" s="59"/>
      <c r="E105" s="60"/>
      <c r="F105" s="61">
        <v>4253.7638999999999</v>
      </c>
      <c r="G105" s="62"/>
      <c r="H105" s="58" t="s">
        <v>226</v>
      </c>
      <c r="I105" s="58" t="s">
        <v>232</v>
      </c>
      <c r="J105" s="58" t="s">
        <v>233</v>
      </c>
      <c r="K105" s="95"/>
      <c r="L105" s="99" t="s">
        <v>234</v>
      </c>
      <c r="M105" s="63" t="s">
        <v>235</v>
      </c>
      <c r="N105" s="364"/>
      <c r="O105" s="73" t="s">
        <v>27</v>
      </c>
      <c r="P105" s="73"/>
      <c r="Q105" s="73"/>
    </row>
    <row r="106" spans="1:17" s="29" customFormat="1">
      <c r="A106" s="57"/>
      <c r="B106" s="58" t="s">
        <v>231</v>
      </c>
      <c r="C106" s="58" t="s">
        <v>191</v>
      </c>
      <c r="D106" s="59"/>
      <c r="E106" s="66"/>
      <c r="F106" s="67">
        <v>1494.0996</v>
      </c>
      <c r="G106" s="62"/>
      <c r="H106" s="74" t="s">
        <v>226</v>
      </c>
      <c r="I106" s="58" t="s">
        <v>236</v>
      </c>
      <c r="J106" s="58" t="s">
        <v>237</v>
      </c>
      <c r="K106" s="95"/>
      <c r="L106" s="95" t="s">
        <v>238</v>
      </c>
      <c r="M106" s="63" t="s">
        <v>239</v>
      </c>
      <c r="N106" s="364" t="s">
        <v>240</v>
      </c>
      <c r="O106" s="73" t="s">
        <v>27</v>
      </c>
      <c r="P106" s="96"/>
      <c r="Q106" s="73"/>
    </row>
    <row r="107" spans="1:17" s="29" customFormat="1">
      <c r="A107" s="57"/>
      <c r="B107" s="58" t="s">
        <v>231</v>
      </c>
      <c r="C107" s="58" t="s">
        <v>191</v>
      </c>
      <c r="D107" s="59"/>
      <c r="E107" s="66"/>
      <c r="F107" s="61">
        <v>2283.4295999999999</v>
      </c>
      <c r="G107" s="62"/>
      <c r="H107" s="74" t="s">
        <v>226</v>
      </c>
      <c r="I107" s="63" t="s">
        <v>241</v>
      </c>
      <c r="J107" s="58" t="s">
        <v>242</v>
      </c>
      <c r="K107" s="95"/>
      <c r="L107" s="99" t="s">
        <v>243</v>
      </c>
      <c r="M107" s="63" t="s">
        <v>244</v>
      </c>
      <c r="N107" s="364"/>
      <c r="O107" s="73" t="s">
        <v>27</v>
      </c>
      <c r="P107" s="96"/>
      <c r="Q107" s="73"/>
    </row>
    <row r="108" spans="1:17" s="29" customFormat="1">
      <c r="A108" s="57"/>
      <c r="B108" s="58" t="s">
        <v>231</v>
      </c>
      <c r="C108" s="58" t="s">
        <v>191</v>
      </c>
      <c r="D108" s="59"/>
      <c r="E108" s="66"/>
      <c r="F108" s="61">
        <v>10682.852199999999</v>
      </c>
      <c r="G108" s="62"/>
      <c r="H108" s="74" t="s">
        <v>226</v>
      </c>
      <c r="I108" s="63" t="s">
        <v>245</v>
      </c>
      <c r="J108" s="58" t="s">
        <v>246</v>
      </c>
      <c r="K108" s="95"/>
      <c r="L108" s="99" t="s">
        <v>247</v>
      </c>
      <c r="M108" s="63" t="s">
        <v>248</v>
      </c>
      <c r="N108" s="364"/>
      <c r="O108" s="73" t="s">
        <v>40</v>
      </c>
      <c r="P108" s="96"/>
      <c r="Q108" s="73"/>
    </row>
    <row r="109" spans="1:17" s="29" customFormat="1">
      <c r="A109" s="57"/>
      <c r="B109" s="58" t="s">
        <v>231</v>
      </c>
      <c r="C109" s="58" t="s">
        <v>191</v>
      </c>
      <c r="D109" s="59"/>
      <c r="E109" s="60"/>
      <c r="F109" s="61">
        <v>185.43899999999999</v>
      </c>
      <c r="G109" s="62"/>
      <c r="H109" s="58" t="s">
        <v>226</v>
      </c>
      <c r="I109" s="63" t="s">
        <v>249</v>
      </c>
      <c r="J109" s="58" t="s">
        <v>250</v>
      </c>
      <c r="K109" s="95"/>
      <c r="L109" s="95" t="s">
        <v>251</v>
      </c>
      <c r="M109" s="63" t="s">
        <v>252</v>
      </c>
      <c r="N109" s="364" t="s">
        <v>253</v>
      </c>
      <c r="O109" s="73" t="s">
        <v>27</v>
      </c>
      <c r="P109" s="73"/>
      <c r="Q109" s="73"/>
    </row>
    <row r="110" spans="1:17" s="29" customFormat="1">
      <c r="A110" s="57"/>
      <c r="B110" s="58" t="s">
        <v>231</v>
      </c>
      <c r="C110" s="58" t="s">
        <v>191</v>
      </c>
      <c r="D110" s="59"/>
      <c r="E110" s="66"/>
      <c r="F110" s="67">
        <v>1913.7949000000001</v>
      </c>
      <c r="G110" s="62"/>
      <c r="H110" s="58" t="s">
        <v>226</v>
      </c>
      <c r="I110" s="63" t="s">
        <v>254</v>
      </c>
      <c r="J110" s="58" t="s">
        <v>255</v>
      </c>
      <c r="K110" s="95"/>
      <c r="L110" s="99" t="s">
        <v>256</v>
      </c>
      <c r="M110" s="63" t="s">
        <v>257</v>
      </c>
      <c r="N110" s="364"/>
      <c r="O110" s="73" t="s">
        <v>27</v>
      </c>
      <c r="P110" s="96"/>
      <c r="Q110" s="73"/>
    </row>
    <row r="111" spans="1:17" s="29" customFormat="1">
      <c r="A111" s="57"/>
      <c r="B111" s="58" t="s">
        <v>231</v>
      </c>
      <c r="C111" s="58" t="s">
        <v>191</v>
      </c>
      <c r="D111" s="59"/>
      <c r="E111" s="66"/>
      <c r="F111" s="67">
        <v>1984.6116</v>
      </c>
      <c r="G111" s="62"/>
      <c r="H111" s="58" t="s">
        <v>226</v>
      </c>
      <c r="I111" s="63" t="s">
        <v>258</v>
      </c>
      <c r="J111" s="58" t="s">
        <v>259</v>
      </c>
      <c r="K111" s="95"/>
      <c r="L111" s="99" t="s">
        <v>256</v>
      </c>
      <c r="M111" s="63" t="s">
        <v>260</v>
      </c>
      <c r="N111" s="364"/>
      <c r="O111" s="73" t="s">
        <v>27</v>
      </c>
      <c r="P111" s="96"/>
      <c r="Q111" s="73"/>
    </row>
    <row r="112" spans="1:17" s="29" customFormat="1">
      <c r="A112" s="57"/>
      <c r="B112" s="58" t="s">
        <v>231</v>
      </c>
      <c r="C112" s="58" t="s">
        <v>191</v>
      </c>
      <c r="D112" s="59"/>
      <c r="E112" s="60"/>
      <c r="F112" s="61">
        <v>201.78469999999999</v>
      </c>
      <c r="G112" s="62"/>
      <c r="H112" s="58" t="s">
        <v>226</v>
      </c>
      <c r="I112" s="63" t="s">
        <v>261</v>
      </c>
      <c r="J112" s="58" t="s">
        <v>262</v>
      </c>
      <c r="K112" s="95"/>
      <c r="L112" s="99" t="s">
        <v>263</v>
      </c>
      <c r="M112" s="63" t="s">
        <v>264</v>
      </c>
      <c r="N112" s="364" t="s">
        <v>265</v>
      </c>
      <c r="O112" s="73" t="s">
        <v>27</v>
      </c>
      <c r="P112" s="96"/>
      <c r="Q112" s="96"/>
    </row>
    <row r="113" spans="1:17" s="29" customFormat="1">
      <c r="A113" s="57"/>
      <c r="B113" s="58" t="s">
        <v>231</v>
      </c>
      <c r="C113" s="58" t="s">
        <v>191</v>
      </c>
      <c r="D113" s="59"/>
      <c r="E113" s="66"/>
      <c r="F113" s="67" t="s">
        <v>266</v>
      </c>
      <c r="G113" s="62"/>
      <c r="H113" s="58" t="s">
        <v>226</v>
      </c>
      <c r="I113" s="63" t="s">
        <v>267</v>
      </c>
      <c r="J113" s="58" t="s">
        <v>268</v>
      </c>
      <c r="K113" s="95"/>
      <c r="L113" s="99" t="s">
        <v>269</v>
      </c>
      <c r="M113" s="63" t="s">
        <v>270</v>
      </c>
      <c r="N113" s="364"/>
      <c r="O113" s="73" t="s">
        <v>40</v>
      </c>
      <c r="P113" s="96"/>
      <c r="Q113" s="96"/>
    </row>
    <row r="114" spans="1:17" s="29" customFormat="1">
      <c r="A114" s="57"/>
      <c r="B114" s="58" t="s">
        <v>231</v>
      </c>
      <c r="C114" s="58" t="s">
        <v>191</v>
      </c>
      <c r="D114" s="59"/>
      <c r="E114" s="66"/>
      <c r="F114" s="117" t="s">
        <v>271</v>
      </c>
      <c r="G114" s="62"/>
      <c r="H114" s="58" t="s">
        <v>226</v>
      </c>
      <c r="I114" s="63" t="s">
        <v>272</v>
      </c>
      <c r="J114" s="63" t="s">
        <v>273</v>
      </c>
      <c r="K114" s="95"/>
      <c r="L114" s="99" t="s">
        <v>274</v>
      </c>
      <c r="M114" s="290" t="s">
        <v>275</v>
      </c>
      <c r="N114" s="58"/>
      <c r="O114" s="73" t="s">
        <v>40</v>
      </c>
      <c r="P114" s="96"/>
      <c r="Q114" s="96"/>
    </row>
    <row r="115" spans="1:17" s="283" customFormat="1">
      <c r="A115" s="274"/>
      <c r="B115" s="275" t="s">
        <v>231</v>
      </c>
      <c r="C115" s="275" t="s">
        <v>191</v>
      </c>
      <c r="D115" s="276"/>
      <c r="E115" s="292"/>
      <c r="F115" s="411" t="s">
        <v>1776</v>
      </c>
      <c r="G115" s="278"/>
      <c r="H115" s="275" t="s">
        <v>226</v>
      </c>
      <c r="I115" s="290" t="s">
        <v>1792</v>
      </c>
      <c r="J115" s="275" t="s">
        <v>1778</v>
      </c>
      <c r="K115" s="279"/>
      <c r="L115" s="279" t="s">
        <v>1780</v>
      </c>
      <c r="M115" s="275" t="s">
        <v>1781</v>
      </c>
      <c r="N115" s="275"/>
      <c r="O115" s="282" t="s">
        <v>27</v>
      </c>
      <c r="P115" s="282"/>
      <c r="Q115" s="282"/>
    </row>
    <row r="116" spans="1:17" s="283" customFormat="1">
      <c r="A116" s="274"/>
      <c r="B116" s="275" t="s">
        <v>231</v>
      </c>
      <c r="C116" s="275" t="s">
        <v>191</v>
      </c>
      <c r="D116" s="276"/>
      <c r="E116" s="292"/>
      <c r="F116" s="411" t="s">
        <v>1777</v>
      </c>
      <c r="G116" s="278"/>
      <c r="H116" s="275" t="s">
        <v>226</v>
      </c>
      <c r="I116" s="290" t="s">
        <v>1790</v>
      </c>
      <c r="J116" s="275" t="s">
        <v>1779</v>
      </c>
      <c r="K116" s="279"/>
      <c r="L116" s="279" t="s">
        <v>1782</v>
      </c>
      <c r="M116" s="275" t="s">
        <v>1783</v>
      </c>
      <c r="N116" s="400" t="s">
        <v>1791</v>
      </c>
      <c r="O116" s="282" t="s">
        <v>27</v>
      </c>
      <c r="P116" s="282"/>
      <c r="Q116" s="282"/>
    </row>
    <row r="117" spans="1:17" s="283" customFormat="1">
      <c r="A117" s="274"/>
      <c r="B117" s="275" t="s">
        <v>231</v>
      </c>
      <c r="C117" s="275" t="s">
        <v>191</v>
      </c>
      <c r="D117" s="276"/>
      <c r="E117" s="292"/>
      <c r="F117" s="411" t="s">
        <v>1852</v>
      </c>
      <c r="G117" s="278"/>
      <c r="H117" s="275" t="s">
        <v>226</v>
      </c>
      <c r="I117" s="290" t="s">
        <v>1853</v>
      </c>
      <c r="J117" s="275" t="s">
        <v>1854</v>
      </c>
      <c r="K117" s="279"/>
      <c r="L117" s="279" t="s">
        <v>1855</v>
      </c>
      <c r="M117" s="275" t="s">
        <v>1856</v>
      </c>
      <c r="N117" s="400"/>
      <c r="O117" s="282" t="s">
        <v>27</v>
      </c>
      <c r="P117" s="282"/>
      <c r="Q117" s="282"/>
    </row>
    <row r="118" spans="1:17" s="283" customFormat="1">
      <c r="A118" s="274"/>
      <c r="B118" s="275" t="s">
        <v>231</v>
      </c>
      <c r="C118" s="275" t="s">
        <v>191</v>
      </c>
      <c r="D118" s="276"/>
      <c r="E118" s="292"/>
      <c r="F118" s="411" t="s">
        <v>1869</v>
      </c>
      <c r="G118" s="278"/>
      <c r="H118" s="275" t="s">
        <v>226</v>
      </c>
      <c r="I118" s="290" t="s">
        <v>1870</v>
      </c>
      <c r="J118" s="275" t="s">
        <v>1871</v>
      </c>
      <c r="K118" s="279"/>
      <c r="L118" s="279" t="s">
        <v>1872</v>
      </c>
      <c r="M118" s="275" t="s">
        <v>1873</v>
      </c>
      <c r="N118" s="400"/>
      <c r="O118" s="73" t="s">
        <v>40</v>
      </c>
      <c r="P118" s="282"/>
      <c r="Q118" s="282"/>
    </row>
    <row r="119" spans="1:17" s="29" customFormat="1">
      <c r="A119" s="57"/>
      <c r="B119" s="58"/>
      <c r="C119" s="58"/>
      <c r="D119" s="59"/>
      <c r="E119" s="60"/>
      <c r="F119" s="61"/>
      <c r="G119" s="62"/>
      <c r="H119" s="58"/>
      <c r="I119" s="58"/>
      <c r="J119" s="58"/>
      <c r="K119" s="95"/>
      <c r="L119" s="95"/>
      <c r="M119" s="58"/>
      <c r="N119" s="58"/>
      <c r="O119" s="96"/>
      <c r="P119" s="96"/>
      <c r="Q119" s="96"/>
    </row>
    <row r="120" spans="1:17">
      <c r="A120" s="50">
        <f>A104+1</f>
        <v>20</v>
      </c>
      <c r="B120" s="51" t="s">
        <v>276</v>
      </c>
      <c r="C120" s="52" t="s">
        <v>191</v>
      </c>
      <c r="D120" s="53">
        <v>137936.20000000001</v>
      </c>
      <c r="E120" s="54">
        <f>D120*100%</f>
        <v>137936.20000000001</v>
      </c>
      <c r="F120" s="55"/>
      <c r="G120" s="56">
        <f>SUM(F120:F122)</f>
        <v>0</v>
      </c>
      <c r="H120" s="52"/>
      <c r="I120" s="52"/>
      <c r="J120" s="52"/>
      <c r="K120" s="93">
        <f>D120-(E120+G120)</f>
        <v>0</v>
      </c>
      <c r="L120" s="93"/>
      <c r="M120" s="52"/>
      <c r="N120" s="52"/>
      <c r="O120" s="98"/>
      <c r="P120" s="98"/>
      <c r="Q120" s="98"/>
    </row>
    <row r="121" spans="1:17" s="29" customFormat="1">
      <c r="A121" s="57"/>
      <c r="B121" s="58"/>
      <c r="C121" s="58"/>
      <c r="D121" s="59"/>
      <c r="E121" s="60"/>
      <c r="F121" s="61"/>
      <c r="G121" s="62"/>
      <c r="H121" s="58"/>
      <c r="I121" s="58"/>
      <c r="J121" s="58"/>
      <c r="K121" s="95"/>
      <c r="L121" s="95"/>
      <c r="M121" s="58"/>
      <c r="N121" s="58"/>
      <c r="O121" s="96"/>
      <c r="P121" s="96"/>
      <c r="Q121" s="96"/>
    </row>
    <row r="122" spans="1:17" s="29" customFormat="1">
      <c r="A122" s="57"/>
      <c r="B122" s="58"/>
      <c r="C122" s="73"/>
      <c r="D122" s="59"/>
      <c r="E122" s="66"/>
      <c r="F122" s="67"/>
      <c r="G122" s="62"/>
      <c r="H122" s="74"/>
      <c r="I122" s="58"/>
      <c r="J122" s="58"/>
      <c r="K122" s="95"/>
      <c r="L122" s="95"/>
      <c r="M122" s="58"/>
      <c r="N122" s="58"/>
      <c r="O122" s="96"/>
      <c r="P122" s="96"/>
      <c r="Q122" s="96"/>
    </row>
    <row r="123" spans="1:17">
      <c r="A123" s="50">
        <f>A120+1</f>
        <v>21</v>
      </c>
      <c r="B123" s="118" t="s">
        <v>277</v>
      </c>
      <c r="C123" s="52" t="s">
        <v>191</v>
      </c>
      <c r="D123" s="53">
        <v>46949.2</v>
      </c>
      <c r="E123" s="54">
        <f>D123*100%</f>
        <v>46949.2</v>
      </c>
      <c r="F123" s="55"/>
      <c r="G123" s="56">
        <f>SUM(F123:F125)</f>
        <v>0</v>
      </c>
      <c r="H123" s="119"/>
      <c r="I123" s="119"/>
      <c r="J123" s="119"/>
      <c r="K123" s="93">
        <f>D123-(E123+G123)</f>
        <v>0</v>
      </c>
      <c r="L123" s="93"/>
      <c r="M123" s="119"/>
      <c r="N123" s="119"/>
      <c r="O123" s="98"/>
      <c r="P123" s="98"/>
      <c r="Q123" s="98"/>
    </row>
    <row r="124" spans="1:17" s="29" customFormat="1">
      <c r="A124" s="57"/>
      <c r="B124" s="82"/>
      <c r="C124" s="58"/>
      <c r="D124" s="59"/>
      <c r="E124" s="60"/>
      <c r="F124" s="61"/>
      <c r="G124" s="62"/>
      <c r="H124" s="82"/>
      <c r="I124" s="82"/>
      <c r="J124" s="82"/>
      <c r="K124" s="95"/>
      <c r="L124" s="95"/>
      <c r="M124" s="82"/>
      <c r="N124" s="82"/>
      <c r="O124" s="96"/>
      <c r="P124" s="96"/>
      <c r="Q124" s="96"/>
    </row>
    <row r="125" spans="1:17" s="29" customFormat="1">
      <c r="A125" s="57"/>
      <c r="B125" s="82"/>
      <c r="C125" s="73"/>
      <c r="D125" s="59"/>
      <c r="E125" s="66"/>
      <c r="F125" s="67"/>
      <c r="G125" s="62"/>
      <c r="H125" s="74"/>
      <c r="I125" s="82"/>
      <c r="J125" s="82"/>
      <c r="K125" s="95"/>
      <c r="L125" s="95"/>
      <c r="M125" s="82"/>
      <c r="N125" s="82"/>
      <c r="O125" s="96"/>
      <c r="P125" s="96"/>
      <c r="Q125" s="96"/>
    </row>
    <row r="126" spans="1:17">
      <c r="A126" s="50">
        <f>A123+1</f>
        <v>22</v>
      </c>
      <c r="B126" s="118" t="s">
        <v>278</v>
      </c>
      <c r="C126" s="52" t="s">
        <v>191</v>
      </c>
      <c r="D126" s="53">
        <v>280931.20000000001</v>
      </c>
      <c r="E126" s="54">
        <f>D126*65%</f>
        <v>182605.28000000003</v>
      </c>
      <c r="F126" s="55"/>
      <c r="G126" s="56">
        <f>SUM(F126:F128)</f>
        <v>0</v>
      </c>
      <c r="H126" s="119"/>
      <c r="I126" s="119"/>
      <c r="J126" s="119"/>
      <c r="K126" s="93">
        <f>D126-(E126+G126)</f>
        <v>98325.919999999984</v>
      </c>
      <c r="L126" s="93"/>
      <c r="M126" s="119"/>
      <c r="N126" s="119"/>
      <c r="O126" s="98"/>
      <c r="P126" s="98"/>
      <c r="Q126" s="98"/>
    </row>
    <row r="127" spans="1:17" s="29" customFormat="1">
      <c r="A127" s="57"/>
      <c r="B127" s="82"/>
      <c r="C127" s="58"/>
      <c r="D127" s="59"/>
      <c r="E127" s="60"/>
      <c r="F127" s="61"/>
      <c r="G127" s="62"/>
      <c r="H127" s="82"/>
      <c r="I127" s="82"/>
      <c r="J127" s="82"/>
      <c r="K127" s="95"/>
      <c r="L127" s="95"/>
      <c r="M127" s="82"/>
      <c r="N127" s="82"/>
      <c r="O127" s="96"/>
      <c r="P127" s="96"/>
      <c r="Q127" s="96"/>
    </row>
    <row r="128" spans="1:17" s="33" customFormat="1">
      <c r="A128" s="57"/>
      <c r="B128" s="82"/>
      <c r="C128" s="73"/>
      <c r="D128" s="59"/>
      <c r="E128" s="66"/>
      <c r="F128" s="67"/>
      <c r="G128" s="62"/>
      <c r="H128" s="74"/>
      <c r="I128" s="82"/>
      <c r="J128" s="82"/>
      <c r="K128" s="95"/>
      <c r="L128" s="95"/>
      <c r="M128" s="82"/>
      <c r="N128" s="82"/>
      <c r="O128" s="96"/>
      <c r="P128" s="96"/>
      <c r="Q128" s="96"/>
    </row>
    <row r="129" spans="1:17" s="34" customFormat="1">
      <c r="A129" s="50">
        <f>A126+1</f>
        <v>23</v>
      </c>
      <c r="B129" s="118" t="s">
        <v>279</v>
      </c>
      <c r="C129" s="52" t="s">
        <v>191</v>
      </c>
      <c r="D129" s="53">
        <v>56238.7</v>
      </c>
      <c r="E129" s="54">
        <f>D129*0%</f>
        <v>0</v>
      </c>
      <c r="F129" s="55">
        <v>652.10760000000005</v>
      </c>
      <c r="G129" s="56">
        <f>SUM(F129:F133)</f>
        <v>26490.301299999999</v>
      </c>
      <c r="H129" s="119" t="s">
        <v>280</v>
      </c>
      <c r="I129" s="289" t="s">
        <v>281</v>
      </c>
      <c r="J129" s="119" t="s">
        <v>282</v>
      </c>
      <c r="K129" s="93">
        <f>D129-(E129+G129)</f>
        <v>29748.398699999998</v>
      </c>
      <c r="L129" s="93" t="s">
        <v>283</v>
      </c>
      <c r="M129" s="119" t="s">
        <v>284</v>
      </c>
      <c r="N129" s="119"/>
      <c r="O129" s="101" t="s">
        <v>27</v>
      </c>
      <c r="P129" s="98"/>
      <c r="Q129" s="98"/>
    </row>
    <row r="130" spans="1:17" s="306" customFormat="1">
      <c r="A130" s="274"/>
      <c r="B130" s="286" t="s">
        <v>285</v>
      </c>
      <c r="C130" s="275" t="s">
        <v>191</v>
      </c>
      <c r="D130" s="276"/>
      <c r="E130" s="292"/>
      <c r="F130" s="288">
        <v>23312.686399999999</v>
      </c>
      <c r="G130" s="278"/>
      <c r="H130" s="82" t="s">
        <v>280</v>
      </c>
      <c r="I130" s="285" t="s">
        <v>1610</v>
      </c>
      <c r="J130" s="286" t="s">
        <v>1581</v>
      </c>
      <c r="K130" s="279"/>
      <c r="L130" s="279" t="s">
        <v>1582</v>
      </c>
      <c r="M130" s="286" t="s">
        <v>1583</v>
      </c>
      <c r="N130" s="286"/>
      <c r="O130" s="282" t="s">
        <v>40</v>
      </c>
      <c r="P130" s="282"/>
      <c r="Q130" s="282"/>
    </row>
    <row r="131" spans="1:17" s="306" customFormat="1">
      <c r="A131" s="274"/>
      <c r="B131" s="286" t="s">
        <v>285</v>
      </c>
      <c r="C131" s="275" t="s">
        <v>191</v>
      </c>
      <c r="D131" s="276"/>
      <c r="E131" s="292"/>
      <c r="F131" s="288">
        <v>2525.5073000000002</v>
      </c>
      <c r="G131" s="278"/>
      <c r="H131" s="82" t="s">
        <v>280</v>
      </c>
      <c r="I131" s="285" t="s">
        <v>1751</v>
      </c>
      <c r="J131" s="286" t="s">
        <v>1584</v>
      </c>
      <c r="K131" s="279"/>
      <c r="L131" s="279" t="s">
        <v>1582</v>
      </c>
      <c r="M131" s="286" t="s">
        <v>1585</v>
      </c>
      <c r="N131" s="286"/>
      <c r="O131" s="282" t="s">
        <v>40</v>
      </c>
      <c r="P131" s="282"/>
      <c r="Q131" s="282"/>
    </row>
    <row r="132" spans="1:17" s="306" customFormat="1">
      <c r="A132" s="274"/>
      <c r="B132" s="286"/>
      <c r="C132" s="275"/>
      <c r="D132" s="276"/>
      <c r="E132" s="292"/>
      <c r="F132" s="288"/>
      <c r="G132" s="278"/>
      <c r="H132" s="309"/>
      <c r="I132" s="285"/>
      <c r="J132" s="286"/>
      <c r="K132" s="279"/>
      <c r="L132" s="279"/>
      <c r="M132" s="286"/>
      <c r="N132" s="286"/>
      <c r="O132" s="282"/>
      <c r="P132" s="282"/>
      <c r="Q132" s="282"/>
    </row>
    <row r="133" spans="1:17" s="29" customFormat="1">
      <c r="A133" s="57"/>
      <c r="B133" s="82"/>
      <c r="C133" s="73"/>
      <c r="D133" s="59"/>
      <c r="E133" s="66"/>
      <c r="F133" s="67"/>
      <c r="G133" s="62"/>
      <c r="H133" s="74"/>
      <c r="I133" s="82"/>
      <c r="J133" s="82"/>
      <c r="K133" s="95"/>
      <c r="L133" s="95"/>
      <c r="M133" s="82"/>
      <c r="N133" s="82"/>
      <c r="O133" s="96"/>
      <c r="P133" s="96"/>
      <c r="Q133" s="96"/>
    </row>
    <row r="134" spans="1:17">
      <c r="A134" s="50">
        <f>A129+1</f>
        <v>24</v>
      </c>
      <c r="B134" s="118" t="s">
        <v>286</v>
      </c>
      <c r="C134" s="52" t="s">
        <v>191</v>
      </c>
      <c r="D134" s="53">
        <v>514536.1</v>
      </c>
      <c r="E134" s="54">
        <f>D134*20%</f>
        <v>102907.22</v>
      </c>
      <c r="F134" s="55"/>
      <c r="G134" s="56">
        <f>SUM(F134:F145)</f>
        <v>171630.3137</v>
      </c>
      <c r="H134" s="119"/>
      <c r="I134" s="119"/>
      <c r="J134" s="119"/>
      <c r="K134" s="93">
        <f>D134-(E134+G134)</f>
        <v>239998.56629999995</v>
      </c>
      <c r="L134" s="93"/>
      <c r="M134" s="119"/>
      <c r="N134" s="119"/>
      <c r="O134" s="98"/>
      <c r="P134" s="98"/>
      <c r="Q134" s="98"/>
    </row>
    <row r="135" spans="1:17" s="29" customFormat="1">
      <c r="A135" s="57"/>
      <c r="B135" s="82" t="s">
        <v>287</v>
      </c>
      <c r="C135" s="58" t="s">
        <v>191</v>
      </c>
      <c r="D135" s="59"/>
      <c r="E135" s="60"/>
      <c r="F135" s="61">
        <v>1491.1899000000001</v>
      </c>
      <c r="G135" s="62"/>
      <c r="H135" s="102" t="s">
        <v>288</v>
      </c>
      <c r="I135" s="102" t="s">
        <v>289</v>
      </c>
      <c r="J135" s="102" t="s">
        <v>290</v>
      </c>
      <c r="K135" s="95"/>
      <c r="L135" s="95" t="s">
        <v>32</v>
      </c>
      <c r="M135" s="82" t="s">
        <v>291</v>
      </c>
      <c r="N135" s="362" t="s">
        <v>292</v>
      </c>
      <c r="O135" s="96" t="s">
        <v>27</v>
      </c>
      <c r="P135" s="96"/>
      <c r="Q135" s="96"/>
    </row>
    <row r="136" spans="1:17" s="32" customFormat="1">
      <c r="A136" s="84"/>
      <c r="B136" s="120" t="s">
        <v>287</v>
      </c>
      <c r="C136" s="72" t="s">
        <v>191</v>
      </c>
      <c r="D136" s="85"/>
      <c r="E136" s="86"/>
      <c r="F136" s="87">
        <v>27047.7978</v>
      </c>
      <c r="G136" s="88"/>
      <c r="H136" s="121" t="s">
        <v>288</v>
      </c>
      <c r="I136" s="121" t="s">
        <v>293</v>
      </c>
      <c r="J136" s="121" t="s">
        <v>294</v>
      </c>
      <c r="K136" s="108"/>
      <c r="L136" s="108" t="s">
        <v>295</v>
      </c>
      <c r="M136" s="120" t="s">
        <v>296</v>
      </c>
      <c r="N136" s="371"/>
      <c r="O136" s="128" t="s">
        <v>40</v>
      </c>
      <c r="P136" s="128"/>
      <c r="Q136" s="128"/>
    </row>
    <row r="137" spans="1:17" s="32" customFormat="1">
      <c r="A137" s="122"/>
      <c r="B137" s="120" t="s">
        <v>287</v>
      </c>
      <c r="C137" s="72" t="s">
        <v>191</v>
      </c>
      <c r="D137" s="85"/>
      <c r="E137" s="86"/>
      <c r="F137" s="87">
        <v>16.3828</v>
      </c>
      <c r="G137" s="88"/>
      <c r="H137" s="121" t="s">
        <v>288</v>
      </c>
      <c r="I137" s="120" t="s">
        <v>297</v>
      </c>
      <c r="J137" s="120" t="s">
        <v>69</v>
      </c>
      <c r="K137" s="108"/>
      <c r="L137" s="108" t="s">
        <v>298</v>
      </c>
      <c r="M137" s="293" t="s">
        <v>299</v>
      </c>
      <c r="N137" s="371" t="s">
        <v>300</v>
      </c>
      <c r="O137" s="109" t="s">
        <v>40</v>
      </c>
      <c r="P137" s="109"/>
      <c r="Q137" s="109"/>
    </row>
    <row r="138" spans="1:17" s="29" customFormat="1">
      <c r="A138" s="81"/>
      <c r="B138" s="82" t="s">
        <v>287</v>
      </c>
      <c r="C138" s="58" t="s">
        <v>191</v>
      </c>
      <c r="D138" s="59"/>
      <c r="E138" s="66"/>
      <c r="F138" s="67">
        <v>114.6996</v>
      </c>
      <c r="G138" s="62"/>
      <c r="H138" s="102" t="s">
        <v>288</v>
      </c>
      <c r="I138" s="102" t="s">
        <v>301</v>
      </c>
      <c r="J138" s="82" t="s">
        <v>302</v>
      </c>
      <c r="K138" s="95"/>
      <c r="L138" s="99" t="s">
        <v>303</v>
      </c>
      <c r="M138" s="102" t="s">
        <v>304</v>
      </c>
      <c r="N138" s="363" t="s">
        <v>305</v>
      </c>
      <c r="O138" s="96" t="s">
        <v>27</v>
      </c>
      <c r="P138" s="96"/>
      <c r="Q138" s="96"/>
    </row>
    <row r="139" spans="1:17" s="32" customFormat="1">
      <c r="A139" s="122"/>
      <c r="B139" s="120" t="s">
        <v>287</v>
      </c>
      <c r="C139" s="72" t="s">
        <v>191</v>
      </c>
      <c r="D139" s="85"/>
      <c r="E139" s="86"/>
      <c r="F139" s="87">
        <v>52.1509</v>
      </c>
      <c r="G139" s="88"/>
      <c r="H139" s="121" t="s">
        <v>288</v>
      </c>
      <c r="I139" s="120" t="s">
        <v>306</v>
      </c>
      <c r="J139" s="120" t="s">
        <v>307</v>
      </c>
      <c r="K139" s="108"/>
      <c r="L139" s="108" t="s">
        <v>308</v>
      </c>
      <c r="M139" s="120" t="s">
        <v>309</v>
      </c>
      <c r="N139" s="363" t="s">
        <v>310</v>
      </c>
      <c r="O139" s="128" t="s">
        <v>27</v>
      </c>
      <c r="P139" s="128"/>
      <c r="Q139" s="128"/>
    </row>
    <row r="140" spans="1:17" s="32" customFormat="1">
      <c r="A140" s="122"/>
      <c r="B140" s="120" t="s">
        <v>287</v>
      </c>
      <c r="C140" s="72" t="s">
        <v>191</v>
      </c>
      <c r="D140" s="85"/>
      <c r="E140" s="86"/>
      <c r="F140" s="87">
        <v>5211.3459000000003</v>
      </c>
      <c r="G140" s="88"/>
      <c r="H140" s="121" t="s">
        <v>288</v>
      </c>
      <c r="I140" s="121" t="s">
        <v>311</v>
      </c>
      <c r="J140" s="120" t="s">
        <v>312</v>
      </c>
      <c r="K140" s="108"/>
      <c r="L140" s="108" t="s">
        <v>313</v>
      </c>
      <c r="M140" s="120" t="s">
        <v>314</v>
      </c>
      <c r="N140" s="371"/>
      <c r="O140" s="128" t="s">
        <v>315</v>
      </c>
      <c r="P140" s="128"/>
      <c r="Q140" s="128"/>
    </row>
    <row r="141" spans="1:17" s="32" customFormat="1">
      <c r="A141" s="122"/>
      <c r="B141" s="120" t="s">
        <v>287</v>
      </c>
      <c r="C141" s="123" t="s">
        <v>191</v>
      </c>
      <c r="D141" s="85"/>
      <c r="E141" s="124"/>
      <c r="F141" s="125">
        <v>1628.421</v>
      </c>
      <c r="G141" s="88"/>
      <c r="H141" s="126" t="s">
        <v>288</v>
      </c>
      <c r="I141" s="121" t="s">
        <v>316</v>
      </c>
      <c r="J141" s="120" t="s">
        <v>317</v>
      </c>
      <c r="K141" s="108"/>
      <c r="L141" s="108" t="s">
        <v>318</v>
      </c>
      <c r="M141" s="120" t="s">
        <v>319</v>
      </c>
      <c r="N141" s="371"/>
      <c r="O141" s="128" t="s">
        <v>27</v>
      </c>
      <c r="P141" s="128"/>
      <c r="Q141" s="128"/>
    </row>
    <row r="142" spans="1:17" s="32" customFormat="1">
      <c r="A142" s="122"/>
      <c r="B142" s="120" t="s">
        <v>287</v>
      </c>
      <c r="C142" s="123" t="s">
        <v>191</v>
      </c>
      <c r="D142" s="85"/>
      <c r="E142" s="124"/>
      <c r="F142" s="125">
        <v>1445.3469</v>
      </c>
      <c r="G142" s="88"/>
      <c r="H142" s="126" t="s">
        <v>288</v>
      </c>
      <c r="I142" s="121" t="s">
        <v>320</v>
      </c>
      <c r="J142" s="120" t="s">
        <v>321</v>
      </c>
      <c r="K142" s="108"/>
      <c r="L142" s="108" t="s">
        <v>318</v>
      </c>
      <c r="M142" s="120" t="s">
        <v>322</v>
      </c>
      <c r="N142" s="371"/>
      <c r="O142" s="128" t="s">
        <v>27</v>
      </c>
      <c r="P142" s="128"/>
      <c r="Q142" s="128"/>
    </row>
    <row r="143" spans="1:17" s="32" customFormat="1">
      <c r="A143" s="122"/>
      <c r="B143" s="120" t="s">
        <v>287</v>
      </c>
      <c r="C143" s="123" t="s">
        <v>191</v>
      </c>
      <c r="D143" s="85"/>
      <c r="E143" s="124"/>
      <c r="F143" s="125">
        <v>61947.267699999997</v>
      </c>
      <c r="G143" s="88"/>
      <c r="H143" s="126" t="s">
        <v>288</v>
      </c>
      <c r="I143" s="121" t="s">
        <v>323</v>
      </c>
      <c r="J143" s="120" t="s">
        <v>324</v>
      </c>
      <c r="K143" s="108"/>
      <c r="L143" s="108" t="s">
        <v>325</v>
      </c>
      <c r="M143" s="120" t="s">
        <v>326</v>
      </c>
      <c r="N143" s="371"/>
      <c r="O143" s="128" t="s">
        <v>40</v>
      </c>
      <c r="P143" s="128"/>
      <c r="Q143" s="128"/>
    </row>
    <row r="144" spans="1:17" s="32" customFormat="1">
      <c r="A144" s="122"/>
      <c r="B144" s="120" t="s">
        <v>287</v>
      </c>
      <c r="C144" s="123" t="s">
        <v>191</v>
      </c>
      <c r="D144" s="85"/>
      <c r="E144" s="124"/>
      <c r="F144" s="125">
        <v>72675.711200000005</v>
      </c>
      <c r="G144" s="88"/>
      <c r="H144" s="126" t="s">
        <v>288</v>
      </c>
      <c r="I144" s="121" t="s">
        <v>327</v>
      </c>
      <c r="J144" s="120" t="s">
        <v>328</v>
      </c>
      <c r="K144" s="108"/>
      <c r="L144" s="108" t="s">
        <v>325</v>
      </c>
      <c r="M144" s="120" t="s">
        <v>329</v>
      </c>
      <c r="N144" s="371"/>
      <c r="O144" s="128" t="s">
        <v>40</v>
      </c>
      <c r="P144" s="128"/>
      <c r="Q144" s="128"/>
    </row>
    <row r="145" spans="1:17" s="29" customFormat="1">
      <c r="A145" s="81"/>
      <c r="B145" s="82"/>
      <c r="C145" s="58"/>
      <c r="D145" s="59"/>
      <c r="E145" s="60"/>
      <c r="F145" s="61"/>
      <c r="G145" s="62"/>
      <c r="H145" s="82"/>
      <c r="I145" s="82"/>
      <c r="J145" s="82"/>
      <c r="K145" s="95"/>
      <c r="L145" s="95"/>
      <c r="M145" s="82"/>
      <c r="N145" s="361"/>
      <c r="O145" s="104"/>
      <c r="P145" s="104"/>
      <c r="Q145" s="104"/>
    </row>
    <row r="146" spans="1:17">
      <c r="A146" s="50">
        <f>A134+1</f>
        <v>25</v>
      </c>
      <c r="B146" s="118" t="s">
        <v>330</v>
      </c>
      <c r="C146" s="52" t="s">
        <v>191</v>
      </c>
      <c r="D146" s="53">
        <v>508846.8</v>
      </c>
      <c r="E146" s="54">
        <f>D146*30%</f>
        <v>152654.03999999998</v>
      </c>
      <c r="F146" s="55"/>
      <c r="G146" s="56">
        <f>SUM(F146:F158)</f>
        <v>197711.47659999997</v>
      </c>
      <c r="H146" s="119"/>
      <c r="I146" s="119"/>
      <c r="J146" s="119"/>
      <c r="K146" s="93">
        <f>D146-(E146+G146)</f>
        <v>158481.28340000001</v>
      </c>
      <c r="L146" s="93"/>
      <c r="M146" s="119"/>
      <c r="N146" s="372"/>
      <c r="O146" s="98"/>
      <c r="P146" s="98"/>
      <c r="Q146" s="98"/>
    </row>
    <row r="147" spans="1:17" s="32" customFormat="1" ht="38.25">
      <c r="A147" s="84"/>
      <c r="B147" s="120" t="s">
        <v>331</v>
      </c>
      <c r="C147" s="72" t="s">
        <v>191</v>
      </c>
      <c r="D147" s="85"/>
      <c r="E147" s="86"/>
      <c r="F147" s="87">
        <v>130545.23050000001</v>
      </c>
      <c r="G147" s="88"/>
      <c r="H147" s="120" t="s">
        <v>332</v>
      </c>
      <c r="I147" s="121" t="s">
        <v>333</v>
      </c>
      <c r="J147" s="120" t="s">
        <v>334</v>
      </c>
      <c r="K147" s="108"/>
      <c r="L147" s="108" t="s">
        <v>335</v>
      </c>
      <c r="M147" s="120" t="s">
        <v>336</v>
      </c>
      <c r="N147" s="373" t="s">
        <v>1696</v>
      </c>
      <c r="O147" s="128" t="s">
        <v>40</v>
      </c>
      <c r="P147" s="128"/>
      <c r="Q147" s="128"/>
    </row>
    <row r="148" spans="1:17" s="32" customFormat="1">
      <c r="A148" s="84"/>
      <c r="B148" s="120" t="s">
        <v>331</v>
      </c>
      <c r="C148" s="72" t="s">
        <v>191</v>
      </c>
      <c r="D148" s="85"/>
      <c r="E148" s="86"/>
      <c r="F148" s="87">
        <v>4345.0159999999996</v>
      </c>
      <c r="G148" s="88"/>
      <c r="H148" s="120" t="s">
        <v>332</v>
      </c>
      <c r="I148" s="120" t="s">
        <v>337</v>
      </c>
      <c r="J148" s="120" t="s">
        <v>338</v>
      </c>
      <c r="K148" s="108"/>
      <c r="L148" s="129" t="s">
        <v>339</v>
      </c>
      <c r="M148" s="120" t="s">
        <v>340</v>
      </c>
      <c r="N148" s="120"/>
      <c r="O148" s="109" t="s">
        <v>40</v>
      </c>
      <c r="P148" s="109"/>
      <c r="Q148" s="109"/>
    </row>
    <row r="149" spans="1:17" s="32" customFormat="1">
      <c r="A149" s="84"/>
      <c r="B149" s="120" t="s">
        <v>331</v>
      </c>
      <c r="C149" s="72" t="s">
        <v>191</v>
      </c>
      <c r="D149" s="85"/>
      <c r="E149" s="86"/>
      <c r="F149" s="87">
        <v>939.55179999999996</v>
      </c>
      <c r="G149" s="88"/>
      <c r="H149" s="120" t="s">
        <v>332</v>
      </c>
      <c r="I149" s="120" t="s">
        <v>341</v>
      </c>
      <c r="J149" s="120" t="s">
        <v>342</v>
      </c>
      <c r="K149" s="108"/>
      <c r="L149" s="108" t="s">
        <v>339</v>
      </c>
      <c r="M149" s="120" t="s">
        <v>340</v>
      </c>
      <c r="N149" s="120"/>
      <c r="O149" s="109" t="s">
        <v>40</v>
      </c>
      <c r="P149" s="109"/>
      <c r="Q149" s="109"/>
    </row>
    <row r="150" spans="1:17" s="32" customFormat="1">
      <c r="A150" s="84"/>
      <c r="B150" s="120" t="s">
        <v>331</v>
      </c>
      <c r="C150" s="72" t="s">
        <v>191</v>
      </c>
      <c r="D150" s="85"/>
      <c r="E150" s="86"/>
      <c r="F150" s="87">
        <v>3821.1574000000001</v>
      </c>
      <c r="G150" s="88"/>
      <c r="H150" s="120" t="s">
        <v>332</v>
      </c>
      <c r="I150" s="120" t="s">
        <v>343</v>
      </c>
      <c r="J150" s="120" t="s">
        <v>344</v>
      </c>
      <c r="K150" s="108"/>
      <c r="L150" s="108" t="s">
        <v>339</v>
      </c>
      <c r="M150" s="120" t="s">
        <v>340</v>
      </c>
      <c r="N150" s="120"/>
      <c r="O150" s="109" t="s">
        <v>40</v>
      </c>
      <c r="P150" s="109"/>
      <c r="Q150" s="109"/>
    </row>
    <row r="151" spans="1:17" s="29" customFormat="1">
      <c r="A151" s="57"/>
      <c r="B151" s="82" t="s">
        <v>331</v>
      </c>
      <c r="C151" s="58" t="s">
        <v>191</v>
      </c>
      <c r="D151" s="59"/>
      <c r="E151" s="60"/>
      <c r="F151" s="61">
        <v>5064.9562999999998</v>
      </c>
      <c r="G151" s="62"/>
      <c r="H151" s="82" t="s">
        <v>332</v>
      </c>
      <c r="I151" s="82" t="s">
        <v>345</v>
      </c>
      <c r="J151" s="120" t="s">
        <v>346</v>
      </c>
      <c r="K151" s="95"/>
      <c r="L151" s="95" t="s">
        <v>339</v>
      </c>
      <c r="M151" s="82" t="s">
        <v>347</v>
      </c>
      <c r="N151" s="82"/>
      <c r="O151" s="96" t="s">
        <v>40</v>
      </c>
      <c r="P151" s="96"/>
      <c r="Q151" s="96"/>
    </row>
    <row r="152" spans="1:17" s="32" customFormat="1">
      <c r="A152" s="84"/>
      <c r="B152" s="120" t="s">
        <v>331</v>
      </c>
      <c r="C152" s="72" t="s">
        <v>191</v>
      </c>
      <c r="D152" s="85"/>
      <c r="E152" s="86"/>
      <c r="F152" s="87">
        <v>1498.7755</v>
      </c>
      <c r="G152" s="88"/>
      <c r="H152" s="120" t="s">
        <v>332</v>
      </c>
      <c r="I152" s="120" t="s">
        <v>348</v>
      </c>
      <c r="J152" s="121" t="s">
        <v>349</v>
      </c>
      <c r="K152" s="108"/>
      <c r="L152" s="129" t="s">
        <v>350</v>
      </c>
      <c r="M152" s="121" t="s">
        <v>351</v>
      </c>
      <c r="N152" s="371" t="s">
        <v>352</v>
      </c>
      <c r="O152" s="109" t="s">
        <v>27</v>
      </c>
      <c r="P152" s="109"/>
      <c r="Q152" s="109"/>
    </row>
    <row r="153" spans="1:17" s="339" customFormat="1" ht="25.5" customHeight="1">
      <c r="A153" s="331"/>
      <c r="B153" s="215" t="s">
        <v>331</v>
      </c>
      <c r="C153" s="332" t="s">
        <v>191</v>
      </c>
      <c r="D153" s="333"/>
      <c r="E153" s="334"/>
      <c r="F153" s="335">
        <v>25407.2444</v>
      </c>
      <c r="G153" s="336"/>
      <c r="H153" s="215" t="s">
        <v>332</v>
      </c>
      <c r="I153" s="215" t="s">
        <v>353</v>
      </c>
      <c r="J153" s="215" t="s">
        <v>354</v>
      </c>
      <c r="K153" s="337"/>
      <c r="L153" s="337" t="s">
        <v>355</v>
      </c>
      <c r="M153" s="215" t="s">
        <v>356</v>
      </c>
      <c r="N153" s="374" t="s">
        <v>1697</v>
      </c>
      <c r="O153" s="338" t="s">
        <v>40</v>
      </c>
      <c r="P153" s="338"/>
      <c r="Q153" s="338"/>
    </row>
    <row r="154" spans="1:17" s="32" customFormat="1" ht="15" customHeight="1">
      <c r="A154" s="84"/>
      <c r="B154" s="120" t="s">
        <v>331</v>
      </c>
      <c r="C154" s="72" t="s">
        <v>191</v>
      </c>
      <c r="D154" s="85"/>
      <c r="E154" s="124"/>
      <c r="F154" s="125" t="s">
        <v>357</v>
      </c>
      <c r="G154" s="88"/>
      <c r="H154" s="120" t="s">
        <v>332</v>
      </c>
      <c r="I154" s="120" t="s">
        <v>358</v>
      </c>
      <c r="J154" s="121" t="s">
        <v>359</v>
      </c>
      <c r="K154" s="108"/>
      <c r="L154" s="129" t="s">
        <v>360</v>
      </c>
      <c r="M154" s="121" t="s">
        <v>361</v>
      </c>
      <c r="N154" s="371"/>
      <c r="O154" s="128" t="s">
        <v>40</v>
      </c>
      <c r="P154" s="128"/>
      <c r="Q154" s="128"/>
    </row>
    <row r="155" spans="1:17" s="32" customFormat="1" ht="15" customHeight="1">
      <c r="A155" s="84"/>
      <c r="B155" s="120" t="s">
        <v>331</v>
      </c>
      <c r="C155" s="72" t="s">
        <v>191</v>
      </c>
      <c r="D155" s="85"/>
      <c r="E155" s="124"/>
      <c r="F155" s="125" t="s">
        <v>362</v>
      </c>
      <c r="G155" s="88"/>
      <c r="H155" s="120" t="s">
        <v>332</v>
      </c>
      <c r="I155" s="120" t="s">
        <v>363</v>
      </c>
      <c r="J155" s="293" t="s">
        <v>364</v>
      </c>
      <c r="K155" s="108"/>
      <c r="L155" s="129" t="s">
        <v>92</v>
      </c>
      <c r="M155" s="121" t="s">
        <v>365</v>
      </c>
      <c r="N155" s="371"/>
      <c r="O155" s="128" t="s">
        <v>40</v>
      </c>
      <c r="P155" s="128"/>
      <c r="Q155" s="128"/>
    </row>
    <row r="156" spans="1:17" s="32" customFormat="1" ht="15" customHeight="1">
      <c r="A156" s="294"/>
      <c r="B156" s="293" t="s">
        <v>331</v>
      </c>
      <c r="C156" s="295" t="s">
        <v>191</v>
      </c>
      <c r="D156" s="85"/>
      <c r="E156" s="296"/>
      <c r="F156" s="297">
        <v>26085.9025</v>
      </c>
      <c r="G156" s="88"/>
      <c r="H156" s="293" t="s">
        <v>332</v>
      </c>
      <c r="I156" s="293" t="s">
        <v>1589</v>
      </c>
      <c r="J156" s="293" t="s">
        <v>1586</v>
      </c>
      <c r="K156" s="298"/>
      <c r="L156" s="299" t="s">
        <v>1587</v>
      </c>
      <c r="M156" s="299" t="s">
        <v>1590</v>
      </c>
      <c r="N156" s="300" t="s">
        <v>1588</v>
      </c>
      <c r="O156" s="301" t="s">
        <v>40</v>
      </c>
      <c r="P156" s="128"/>
      <c r="Q156" s="128"/>
    </row>
    <row r="157" spans="1:17" s="431" customFormat="1" ht="15" customHeight="1">
      <c r="A157" s="294"/>
      <c r="B157" s="293" t="s">
        <v>331</v>
      </c>
      <c r="C157" s="295" t="s">
        <v>191</v>
      </c>
      <c r="D157" s="85"/>
      <c r="E157" s="296"/>
      <c r="F157" s="297">
        <v>3.6421999999999999</v>
      </c>
      <c r="G157" s="88"/>
      <c r="H157" s="293" t="s">
        <v>332</v>
      </c>
      <c r="I157" s="293" t="s">
        <v>1887</v>
      </c>
      <c r="J157" s="293" t="s">
        <v>1858</v>
      </c>
      <c r="K157" s="298"/>
      <c r="L157" s="299" t="s">
        <v>1859</v>
      </c>
      <c r="M157" s="299" t="s">
        <v>1860</v>
      </c>
      <c r="N157" s="300" t="s">
        <v>1861</v>
      </c>
      <c r="O157" s="338" t="s">
        <v>40</v>
      </c>
      <c r="P157" s="430"/>
      <c r="Q157" s="430"/>
    </row>
    <row r="158" spans="1:17" s="29" customFormat="1">
      <c r="A158" s="57"/>
      <c r="B158" s="82"/>
      <c r="C158" s="58"/>
      <c r="D158" s="59"/>
      <c r="E158" s="60"/>
      <c r="F158" s="61"/>
      <c r="G158" s="62"/>
      <c r="H158" s="82"/>
      <c r="I158" s="82"/>
      <c r="J158" s="102"/>
      <c r="K158" s="95"/>
      <c r="L158" s="99"/>
      <c r="M158" s="102"/>
      <c r="N158" s="361"/>
      <c r="O158" s="301"/>
      <c r="P158" s="104"/>
      <c r="Q158" s="104"/>
    </row>
    <row r="159" spans="1:17">
      <c r="A159" s="50">
        <f>A146+1</f>
        <v>26</v>
      </c>
      <c r="B159" s="118" t="s">
        <v>366</v>
      </c>
      <c r="C159" s="119" t="s">
        <v>367</v>
      </c>
      <c r="D159" s="53">
        <v>788010.7</v>
      </c>
      <c r="E159" s="54">
        <f>D159*90%</f>
        <v>709209.63</v>
      </c>
      <c r="F159" s="55"/>
      <c r="G159" s="56">
        <f>SUM(F159:F163)</f>
        <v>6168.3900999999996</v>
      </c>
      <c r="H159" s="119"/>
      <c r="I159" s="119"/>
      <c r="J159" s="119"/>
      <c r="K159" s="93">
        <f>D159-(E159+G159)</f>
        <v>72632.679899999988</v>
      </c>
      <c r="L159" s="93"/>
      <c r="M159" s="119"/>
      <c r="N159" s="372"/>
      <c r="O159" s="98"/>
      <c r="P159" s="98"/>
      <c r="Q159" s="98"/>
    </row>
    <row r="160" spans="1:17" s="29" customFormat="1">
      <c r="A160" s="57"/>
      <c r="B160" s="82" t="s">
        <v>368</v>
      </c>
      <c r="C160" s="82" t="s">
        <v>367</v>
      </c>
      <c r="D160" s="59"/>
      <c r="E160" s="66"/>
      <c r="F160" s="67">
        <v>530.15470000000005</v>
      </c>
      <c r="G160" s="62"/>
      <c r="H160" s="74" t="s">
        <v>369</v>
      </c>
      <c r="I160" s="82" t="s">
        <v>370</v>
      </c>
      <c r="J160" s="82" t="s">
        <v>371</v>
      </c>
      <c r="K160" s="95"/>
      <c r="L160" s="99" t="s">
        <v>38</v>
      </c>
      <c r="M160" s="82" t="s">
        <v>372</v>
      </c>
      <c r="N160" s="375" t="s">
        <v>373</v>
      </c>
      <c r="O160" s="96" t="s">
        <v>27</v>
      </c>
      <c r="P160" s="96"/>
      <c r="Q160" s="96"/>
    </row>
    <row r="161" spans="1:17" s="29" customFormat="1" ht="38.25">
      <c r="A161" s="57"/>
      <c r="B161" s="120" t="s">
        <v>368</v>
      </c>
      <c r="C161" s="120" t="s">
        <v>367</v>
      </c>
      <c r="D161" s="59"/>
      <c r="E161" s="60"/>
      <c r="F161" s="87">
        <v>433.10289999999998</v>
      </c>
      <c r="G161" s="62"/>
      <c r="H161" s="120" t="s">
        <v>369</v>
      </c>
      <c r="I161" s="120" t="s">
        <v>374</v>
      </c>
      <c r="J161" s="120" t="s">
        <v>375</v>
      </c>
      <c r="K161" s="95"/>
      <c r="L161" s="129" t="s">
        <v>298</v>
      </c>
      <c r="M161" s="137" t="s">
        <v>376</v>
      </c>
      <c r="N161" s="371"/>
      <c r="O161" s="109" t="s">
        <v>27</v>
      </c>
      <c r="P161" s="96"/>
      <c r="Q161" s="96"/>
    </row>
    <row r="162" spans="1:17" s="283" customFormat="1">
      <c r="A162" s="274"/>
      <c r="B162" s="215" t="s">
        <v>368</v>
      </c>
      <c r="C162" s="215" t="s">
        <v>367</v>
      </c>
      <c r="D162" s="347"/>
      <c r="E162" s="292"/>
      <c r="F162" s="340">
        <v>5205.1324999999997</v>
      </c>
      <c r="G162" s="202"/>
      <c r="H162" s="215" t="s">
        <v>369</v>
      </c>
      <c r="I162" s="215" t="s">
        <v>1732</v>
      </c>
      <c r="J162" s="291" t="s">
        <v>1680</v>
      </c>
      <c r="K162" s="279"/>
      <c r="L162" s="337" t="s">
        <v>1681</v>
      </c>
      <c r="M162" s="397" t="s">
        <v>1682</v>
      </c>
      <c r="N162" s="398"/>
      <c r="O162" s="357" t="s">
        <v>40</v>
      </c>
      <c r="P162" s="282"/>
      <c r="Q162" s="282"/>
    </row>
    <row r="163" spans="1:17" s="29" customFormat="1">
      <c r="A163" s="57"/>
      <c r="B163" s="82"/>
      <c r="C163" s="103"/>
      <c r="D163" s="59"/>
      <c r="E163" s="66"/>
      <c r="F163" s="67"/>
      <c r="G163" s="62"/>
      <c r="H163" s="74"/>
      <c r="I163" s="82"/>
      <c r="J163" s="82"/>
      <c r="K163" s="95"/>
      <c r="L163" s="95"/>
      <c r="M163" s="82"/>
      <c r="N163" s="361"/>
      <c r="O163" s="96"/>
      <c r="P163" s="96"/>
      <c r="Q163" s="96"/>
    </row>
    <row r="164" spans="1:17">
      <c r="A164" s="50">
        <f>A159+1</f>
        <v>27</v>
      </c>
      <c r="B164" s="118" t="s">
        <v>377</v>
      </c>
      <c r="C164" s="119" t="s">
        <v>378</v>
      </c>
      <c r="D164" s="53">
        <v>200831.5</v>
      </c>
      <c r="E164" s="54">
        <f>D164*100%</f>
        <v>200831.5</v>
      </c>
      <c r="F164" s="55"/>
      <c r="G164" s="56">
        <f>SUM(F164:F166)</f>
        <v>0</v>
      </c>
      <c r="H164" s="119"/>
      <c r="I164" s="119"/>
      <c r="J164" s="119"/>
      <c r="K164" s="93">
        <f>D164-(E164+G164)</f>
        <v>0</v>
      </c>
      <c r="L164" s="93"/>
      <c r="M164" s="119"/>
      <c r="N164" s="372" t="s">
        <v>379</v>
      </c>
      <c r="O164" s="98"/>
      <c r="P164" s="98"/>
      <c r="Q164" s="98"/>
    </row>
    <row r="165" spans="1:17" s="29" customFormat="1">
      <c r="A165" s="57"/>
      <c r="B165" s="82"/>
      <c r="C165" s="82"/>
      <c r="D165" s="59"/>
      <c r="E165" s="60"/>
      <c r="F165" s="61"/>
      <c r="G165" s="62"/>
      <c r="H165" s="82"/>
      <c r="I165" s="82"/>
      <c r="J165" s="82"/>
      <c r="K165" s="95"/>
      <c r="L165" s="95"/>
      <c r="M165" s="82"/>
      <c r="N165" s="82"/>
      <c r="O165" s="96"/>
      <c r="P165" s="96"/>
      <c r="Q165" s="96"/>
    </row>
    <row r="166" spans="1:17" s="29" customFormat="1">
      <c r="A166" s="57"/>
      <c r="B166" s="82"/>
      <c r="C166" s="103"/>
      <c r="D166" s="59"/>
      <c r="E166" s="66"/>
      <c r="F166" s="67"/>
      <c r="G166" s="62"/>
      <c r="H166" s="74"/>
      <c r="I166" s="82"/>
      <c r="J166" s="82"/>
      <c r="K166" s="95"/>
      <c r="L166" s="95"/>
      <c r="M166" s="82"/>
      <c r="N166" s="82"/>
      <c r="O166" s="96"/>
      <c r="P166" s="96"/>
      <c r="Q166" s="96"/>
    </row>
    <row r="167" spans="1:17">
      <c r="A167" s="50">
        <f>A164+1</f>
        <v>28</v>
      </c>
      <c r="B167" s="118" t="s">
        <v>380</v>
      </c>
      <c r="C167" s="119" t="s">
        <v>367</v>
      </c>
      <c r="D167" s="53">
        <v>156418.4</v>
      </c>
      <c r="E167" s="54">
        <f>D167*100%</f>
        <v>156418.4</v>
      </c>
      <c r="F167" s="55"/>
      <c r="G167" s="56">
        <f>SUM(F167:F170)</f>
        <v>543.79330000000004</v>
      </c>
      <c r="H167" s="119"/>
      <c r="I167" s="119"/>
      <c r="J167" s="119"/>
      <c r="K167" s="93">
        <f>D167-(E167+G167)</f>
        <v>-543.79329999999027</v>
      </c>
      <c r="L167" s="93"/>
      <c r="M167" s="119"/>
      <c r="N167" s="372" t="s">
        <v>381</v>
      </c>
      <c r="O167" s="98"/>
      <c r="P167" s="98"/>
      <c r="Q167" s="98"/>
    </row>
    <row r="168" spans="1:17" s="283" customFormat="1">
      <c r="A168" s="274"/>
      <c r="B168" s="286" t="s">
        <v>1657</v>
      </c>
      <c r="C168" s="286" t="s">
        <v>367</v>
      </c>
      <c r="D168" s="276"/>
      <c r="E168" s="277"/>
      <c r="F168" s="202">
        <v>543.79330000000004</v>
      </c>
      <c r="G168" s="278"/>
      <c r="H168" s="286" t="s">
        <v>1667</v>
      </c>
      <c r="I168" s="293" t="s">
        <v>1668</v>
      </c>
      <c r="J168" s="286" t="s">
        <v>1669</v>
      </c>
      <c r="K168" s="279"/>
      <c r="L168" s="279" t="s">
        <v>1658</v>
      </c>
      <c r="M168" s="286" t="s">
        <v>1659</v>
      </c>
      <c r="N168" s="376" t="s">
        <v>1670</v>
      </c>
      <c r="O168" s="282" t="s">
        <v>27</v>
      </c>
      <c r="P168" s="282"/>
      <c r="Q168" s="282"/>
    </row>
    <row r="169" spans="1:17" s="29" customFormat="1">
      <c r="A169" s="57"/>
      <c r="B169" s="134"/>
      <c r="C169" s="103"/>
      <c r="D169" s="59"/>
      <c r="E169" s="66"/>
      <c r="F169" s="67"/>
      <c r="G169" s="62"/>
      <c r="H169" s="164"/>
      <c r="I169" s="82"/>
      <c r="J169" s="82"/>
      <c r="K169" s="95"/>
      <c r="L169" s="95"/>
      <c r="M169" s="82"/>
      <c r="N169" s="361"/>
      <c r="O169" s="96"/>
      <c r="P169" s="96"/>
      <c r="Q169" s="96"/>
    </row>
    <row r="170" spans="1:17" s="29" customFormat="1">
      <c r="A170" s="57"/>
      <c r="B170" s="82"/>
      <c r="C170" s="103"/>
      <c r="D170" s="59"/>
      <c r="E170" s="66"/>
      <c r="F170" s="67"/>
      <c r="G170" s="62"/>
      <c r="H170" s="74"/>
      <c r="I170" s="82"/>
      <c r="J170" s="82"/>
      <c r="K170" s="95"/>
      <c r="L170" s="95"/>
      <c r="M170" s="82"/>
      <c r="N170" s="361"/>
      <c r="O170" s="96"/>
      <c r="P170" s="96"/>
      <c r="Q170" s="96"/>
    </row>
    <row r="171" spans="1:17">
      <c r="A171" s="50">
        <f>A167+1</f>
        <v>29</v>
      </c>
      <c r="B171" s="118" t="s">
        <v>382</v>
      </c>
      <c r="C171" s="119" t="s">
        <v>367</v>
      </c>
      <c r="D171" s="53">
        <v>1539871.4</v>
      </c>
      <c r="E171" s="54">
        <f>D171*95%</f>
        <v>1462877.8299999998</v>
      </c>
      <c r="F171" s="55"/>
      <c r="G171" s="56">
        <f>SUM(F171:F173)</f>
        <v>0</v>
      </c>
      <c r="H171" s="119"/>
      <c r="I171" s="119"/>
      <c r="J171" s="119"/>
      <c r="K171" s="93">
        <f>D171-(E171+G171)</f>
        <v>76993.570000000065</v>
      </c>
      <c r="L171" s="93"/>
      <c r="M171" s="119"/>
      <c r="N171" s="372"/>
      <c r="O171" s="98"/>
      <c r="P171" s="98"/>
      <c r="Q171" s="98"/>
    </row>
    <row r="172" spans="1:17" s="29" customFormat="1">
      <c r="A172" s="57"/>
      <c r="B172" s="82"/>
      <c r="C172" s="82"/>
      <c r="D172" s="59"/>
      <c r="E172" s="60"/>
      <c r="F172" s="61"/>
      <c r="G172" s="62"/>
      <c r="H172" s="82"/>
      <c r="I172" s="82"/>
      <c r="J172" s="82"/>
      <c r="K172" s="95"/>
      <c r="L172" s="95"/>
      <c r="M172" s="82"/>
      <c r="N172" s="361"/>
      <c r="O172" s="96"/>
      <c r="P172" s="96"/>
      <c r="Q172" s="96"/>
    </row>
    <row r="173" spans="1:17" s="29" customFormat="1">
      <c r="A173" s="57"/>
      <c r="B173" s="82"/>
      <c r="C173" s="103"/>
      <c r="D173" s="59"/>
      <c r="E173" s="66"/>
      <c r="F173" s="67"/>
      <c r="G173" s="62"/>
      <c r="H173" s="74"/>
      <c r="I173" s="82"/>
      <c r="J173" s="82"/>
      <c r="K173" s="95"/>
      <c r="L173" s="95"/>
      <c r="M173" s="82"/>
      <c r="N173" s="361"/>
      <c r="O173" s="96"/>
      <c r="P173" s="96"/>
      <c r="Q173" s="96"/>
    </row>
    <row r="174" spans="1:17">
      <c r="A174" s="50">
        <f>A171+1</f>
        <v>30</v>
      </c>
      <c r="B174" s="118" t="s">
        <v>383</v>
      </c>
      <c r="C174" s="119" t="s">
        <v>367</v>
      </c>
      <c r="D174" s="53">
        <v>208618.9</v>
      </c>
      <c r="E174" s="54">
        <f>D174*95%</f>
        <v>198187.95499999999</v>
      </c>
      <c r="F174" s="55"/>
      <c r="G174" s="56">
        <f>SUM(F174:F176)</f>
        <v>0</v>
      </c>
      <c r="H174" s="119"/>
      <c r="I174" s="119"/>
      <c r="J174" s="119"/>
      <c r="K174" s="93">
        <f>D174-(E174+G174)</f>
        <v>10430.945000000007</v>
      </c>
      <c r="L174" s="93"/>
      <c r="M174" s="119"/>
      <c r="N174" s="372"/>
      <c r="O174" s="98"/>
      <c r="P174" s="98"/>
      <c r="Q174" s="98"/>
    </row>
    <row r="175" spans="1:17" s="29" customFormat="1">
      <c r="A175" s="57"/>
      <c r="B175" s="82"/>
      <c r="C175" s="82"/>
      <c r="D175" s="59"/>
      <c r="E175" s="60"/>
      <c r="F175" s="61"/>
      <c r="G175" s="62"/>
      <c r="H175" s="82"/>
      <c r="I175" s="82"/>
      <c r="J175" s="82"/>
      <c r="K175" s="95"/>
      <c r="L175" s="95"/>
      <c r="M175" s="82"/>
      <c r="N175" s="361"/>
      <c r="O175" s="96"/>
      <c r="P175" s="96"/>
      <c r="Q175" s="96"/>
    </row>
    <row r="176" spans="1:17" s="29" customFormat="1">
      <c r="A176" s="57"/>
      <c r="B176" s="82"/>
      <c r="C176" s="103"/>
      <c r="D176" s="59"/>
      <c r="E176" s="66"/>
      <c r="F176" s="67"/>
      <c r="G176" s="62"/>
      <c r="H176" s="74"/>
      <c r="I176" s="82"/>
      <c r="J176" s="82"/>
      <c r="K176" s="95"/>
      <c r="L176" s="95"/>
      <c r="M176" s="82"/>
      <c r="N176" s="361"/>
      <c r="O176" s="96"/>
      <c r="P176" s="96"/>
      <c r="Q176" s="96"/>
    </row>
    <row r="177" spans="1:17" s="36" customFormat="1">
      <c r="A177" s="50">
        <f>A174+1</f>
        <v>31</v>
      </c>
      <c r="B177" s="118" t="s">
        <v>384</v>
      </c>
      <c r="C177" s="130" t="s">
        <v>385</v>
      </c>
      <c r="D177" s="131">
        <v>15953325.5</v>
      </c>
      <c r="E177" s="70">
        <f>D177*90%</f>
        <v>14357992.950000001</v>
      </c>
      <c r="F177" s="132">
        <v>1116000</v>
      </c>
      <c r="G177" s="132">
        <f>SUM(F177:F182)</f>
        <v>6442000</v>
      </c>
      <c r="H177" s="130" t="s">
        <v>386</v>
      </c>
      <c r="I177" s="130" t="s">
        <v>387</v>
      </c>
      <c r="J177" s="130" t="s">
        <v>388</v>
      </c>
      <c r="K177" s="97">
        <f>D177-(E177+G177)</f>
        <v>-4846667.450000003</v>
      </c>
      <c r="L177" s="97" t="s">
        <v>389</v>
      </c>
      <c r="M177" s="130" t="s">
        <v>390</v>
      </c>
      <c r="N177" s="372"/>
      <c r="O177" s="98" t="s">
        <v>40</v>
      </c>
      <c r="P177" s="98"/>
      <c r="Q177" s="98"/>
    </row>
    <row r="178" spans="1:17" s="37" customFormat="1">
      <c r="A178" s="133"/>
      <c r="B178" s="134" t="s">
        <v>391</v>
      </c>
      <c r="C178" s="134" t="s">
        <v>385</v>
      </c>
      <c r="D178" s="59"/>
      <c r="E178" s="135">
        <f>SUBTOTAL(109,E4:E177)</f>
        <v>18446663.634</v>
      </c>
      <c r="F178" s="62">
        <v>1254000</v>
      </c>
      <c r="G178" s="62"/>
      <c r="H178" s="134" t="s">
        <v>386</v>
      </c>
      <c r="I178" s="134" t="s">
        <v>392</v>
      </c>
      <c r="J178" s="134" t="s">
        <v>393</v>
      </c>
      <c r="K178" s="138"/>
      <c r="L178" s="138" t="s">
        <v>394</v>
      </c>
      <c r="M178" s="134" t="s">
        <v>1616</v>
      </c>
      <c r="N178" s="377" t="s">
        <v>395</v>
      </c>
      <c r="O178" s="139" t="s">
        <v>40</v>
      </c>
      <c r="P178" s="139"/>
      <c r="Q178" s="139"/>
    </row>
    <row r="179" spans="1:17" s="29" customFormat="1">
      <c r="A179" s="57"/>
      <c r="B179" s="82" t="s">
        <v>391</v>
      </c>
      <c r="C179" s="82" t="s">
        <v>385</v>
      </c>
      <c r="D179" s="59"/>
      <c r="E179" s="60"/>
      <c r="F179" s="61">
        <v>1760000</v>
      </c>
      <c r="G179" s="62"/>
      <c r="H179" s="82" t="s">
        <v>386</v>
      </c>
      <c r="I179" s="82" t="s">
        <v>396</v>
      </c>
      <c r="J179" s="82" t="s">
        <v>397</v>
      </c>
      <c r="K179" s="95"/>
      <c r="L179" s="95" t="s">
        <v>389</v>
      </c>
      <c r="M179" s="82" t="s">
        <v>398</v>
      </c>
      <c r="N179" s="361"/>
      <c r="O179" s="96" t="s">
        <v>40</v>
      </c>
      <c r="P179" s="96"/>
      <c r="Q179" s="96"/>
    </row>
    <row r="180" spans="1:17" s="29" customFormat="1">
      <c r="A180" s="57"/>
      <c r="B180" s="82" t="s">
        <v>391</v>
      </c>
      <c r="C180" s="82" t="s">
        <v>385</v>
      </c>
      <c r="D180" s="59"/>
      <c r="E180" s="60"/>
      <c r="F180" s="61">
        <v>1044000</v>
      </c>
      <c r="G180" s="62"/>
      <c r="H180" s="82" t="s">
        <v>386</v>
      </c>
      <c r="I180" s="82" t="s">
        <v>399</v>
      </c>
      <c r="J180" s="82" t="s">
        <v>400</v>
      </c>
      <c r="K180" s="95"/>
      <c r="L180" s="95" t="s">
        <v>389</v>
      </c>
      <c r="M180" s="82" t="s">
        <v>401</v>
      </c>
      <c r="N180" s="361"/>
      <c r="O180" s="96" t="s">
        <v>40</v>
      </c>
      <c r="P180" s="96"/>
      <c r="Q180" s="96"/>
    </row>
    <row r="181" spans="1:17" s="37" customFormat="1">
      <c r="A181" s="133"/>
      <c r="B181" s="102" t="s">
        <v>391</v>
      </c>
      <c r="C181" s="102" t="s">
        <v>385</v>
      </c>
      <c r="D181" s="59"/>
      <c r="E181" s="135"/>
      <c r="F181" s="62">
        <v>1268000</v>
      </c>
      <c r="G181" s="62"/>
      <c r="H181" s="134" t="s">
        <v>386</v>
      </c>
      <c r="I181" s="134" t="s">
        <v>402</v>
      </c>
      <c r="J181" s="134" t="s">
        <v>403</v>
      </c>
      <c r="K181" s="138"/>
      <c r="L181" s="138" t="s">
        <v>389</v>
      </c>
      <c r="M181" s="134" t="s">
        <v>404</v>
      </c>
      <c r="N181" s="377"/>
      <c r="O181" s="139" t="s">
        <v>40</v>
      </c>
      <c r="P181" s="139"/>
      <c r="Q181" s="139"/>
    </row>
    <row r="182" spans="1:17" s="29" customFormat="1">
      <c r="A182" s="81"/>
      <c r="B182" s="82"/>
      <c r="C182" s="82"/>
      <c r="D182" s="59"/>
      <c r="E182" s="60"/>
      <c r="F182" s="61"/>
      <c r="G182" s="62"/>
      <c r="H182" s="82"/>
      <c r="I182" s="82"/>
      <c r="J182" s="82"/>
      <c r="K182" s="95"/>
      <c r="L182" s="95"/>
      <c r="M182" s="82"/>
      <c r="N182" s="361"/>
      <c r="O182" s="96"/>
      <c r="P182" s="96"/>
      <c r="Q182" s="96"/>
    </row>
    <row r="183" spans="1:17">
      <c r="A183" s="50">
        <f>A177+1</f>
        <v>32</v>
      </c>
      <c r="B183" s="118" t="s">
        <v>405</v>
      </c>
      <c r="C183" s="119" t="s">
        <v>385</v>
      </c>
      <c r="D183" s="53">
        <v>1189550.6000000001</v>
      </c>
      <c r="E183" s="54">
        <f>D183*100%</f>
        <v>1189550.6000000001</v>
      </c>
      <c r="F183" s="55">
        <v>94958.828099999999</v>
      </c>
      <c r="G183" s="56">
        <f>SUM(F183:F185)</f>
        <v>94958.828099999999</v>
      </c>
      <c r="H183" s="119" t="s">
        <v>406</v>
      </c>
      <c r="I183" s="130" t="s">
        <v>407</v>
      </c>
      <c r="J183" s="119" t="s">
        <v>408</v>
      </c>
      <c r="K183" s="93">
        <f>D183-(E183+G183)</f>
        <v>-94958.828100000042</v>
      </c>
      <c r="L183" s="93" t="s">
        <v>409</v>
      </c>
      <c r="M183" s="119" t="s">
        <v>410</v>
      </c>
      <c r="N183" s="372" t="s">
        <v>411</v>
      </c>
      <c r="O183" s="140" t="s">
        <v>40</v>
      </c>
      <c r="P183" s="140"/>
      <c r="Q183" s="140"/>
    </row>
    <row r="184" spans="1:17" s="29" customFormat="1">
      <c r="A184" s="57"/>
      <c r="B184" s="82"/>
      <c r="C184" s="82"/>
      <c r="D184" s="59"/>
      <c r="E184" s="60"/>
      <c r="F184" s="61"/>
      <c r="G184" s="62"/>
      <c r="H184" s="82"/>
      <c r="I184" s="82"/>
      <c r="J184" s="82"/>
      <c r="K184" s="95"/>
      <c r="L184" s="95"/>
      <c r="M184" s="82"/>
      <c r="N184" s="361"/>
      <c r="O184" s="104"/>
      <c r="P184" s="104"/>
      <c r="Q184" s="104"/>
    </row>
    <row r="185" spans="1:17" s="29" customFormat="1">
      <c r="A185" s="57"/>
      <c r="B185" s="82"/>
      <c r="C185" s="103"/>
      <c r="D185" s="59"/>
      <c r="E185" s="66"/>
      <c r="F185" s="67"/>
      <c r="G185" s="62"/>
      <c r="H185" s="74"/>
      <c r="I185" s="82"/>
      <c r="J185" s="82"/>
      <c r="K185" s="95"/>
      <c r="L185" s="95"/>
      <c r="M185" s="82"/>
      <c r="N185" s="361"/>
      <c r="O185" s="104"/>
      <c r="P185" s="104"/>
      <c r="Q185" s="104"/>
    </row>
    <row r="186" spans="1:17">
      <c r="A186" s="50">
        <f>A183+1</f>
        <v>33</v>
      </c>
      <c r="B186" s="118" t="s">
        <v>412</v>
      </c>
      <c r="C186" s="119" t="s">
        <v>385</v>
      </c>
      <c r="D186" s="53">
        <v>636257.5</v>
      </c>
      <c r="E186" s="54">
        <f>D186*100%</f>
        <v>636257.5</v>
      </c>
      <c r="F186" s="55"/>
      <c r="G186" s="56">
        <f>SUM(F186:F188)</f>
        <v>0</v>
      </c>
      <c r="H186" s="119"/>
      <c r="I186" s="119"/>
      <c r="J186" s="119"/>
      <c r="K186" s="93">
        <f>D186-(E186+G186)</f>
        <v>0</v>
      </c>
      <c r="L186" s="93"/>
      <c r="M186" s="119"/>
      <c r="N186" s="372" t="s">
        <v>413</v>
      </c>
      <c r="O186" s="98"/>
      <c r="P186" s="98"/>
      <c r="Q186" s="98"/>
    </row>
    <row r="187" spans="1:17" s="29" customFormat="1">
      <c r="A187" s="57"/>
      <c r="B187" s="82"/>
      <c r="C187" s="82"/>
      <c r="D187" s="59"/>
      <c r="E187" s="60"/>
      <c r="F187" s="61"/>
      <c r="G187" s="62"/>
      <c r="H187" s="82"/>
      <c r="I187" s="82"/>
      <c r="J187" s="82"/>
      <c r="K187" s="95"/>
      <c r="L187" s="95"/>
      <c r="M187" s="82"/>
      <c r="N187" s="361"/>
      <c r="O187" s="96"/>
      <c r="P187" s="96"/>
      <c r="Q187" s="96"/>
    </row>
    <row r="188" spans="1:17" s="29" customFormat="1">
      <c r="A188" s="57"/>
      <c r="B188" s="82"/>
      <c r="C188" s="103"/>
      <c r="D188" s="59"/>
      <c r="E188" s="66"/>
      <c r="F188" s="67"/>
      <c r="G188" s="62"/>
      <c r="H188" s="74"/>
      <c r="I188" s="82"/>
      <c r="J188" s="82"/>
      <c r="K188" s="95"/>
      <c r="L188" s="95"/>
      <c r="M188" s="82"/>
      <c r="N188" s="82"/>
      <c r="O188" s="96"/>
      <c r="P188" s="96"/>
      <c r="Q188" s="96"/>
    </row>
    <row r="189" spans="1:17">
      <c r="A189" s="50">
        <f>A186+1</f>
        <v>34</v>
      </c>
      <c r="B189" s="118" t="s">
        <v>414</v>
      </c>
      <c r="C189" s="119" t="s">
        <v>385</v>
      </c>
      <c r="D189" s="53">
        <v>854011.3</v>
      </c>
      <c r="E189" s="54">
        <f>D189*17%</f>
        <v>145181.92100000003</v>
      </c>
      <c r="F189" s="55">
        <v>17852.8331</v>
      </c>
      <c r="G189" s="56">
        <f>SUM(F189:F192)</f>
        <v>24218.3989</v>
      </c>
      <c r="H189" s="119" t="s">
        <v>415</v>
      </c>
      <c r="I189" s="119" t="s">
        <v>416</v>
      </c>
      <c r="J189" s="289" t="s">
        <v>417</v>
      </c>
      <c r="K189" s="93">
        <f>D189-(E189+G189)</f>
        <v>684610.98010000004</v>
      </c>
      <c r="L189" s="93" t="s">
        <v>418</v>
      </c>
      <c r="M189" s="289" t="s">
        <v>419</v>
      </c>
      <c r="N189" s="119"/>
      <c r="O189" s="98" t="s">
        <v>40</v>
      </c>
      <c r="P189" s="98"/>
      <c r="Q189" s="98"/>
    </row>
    <row r="190" spans="1:17" s="29" customFormat="1">
      <c r="A190" s="57"/>
      <c r="B190" s="82" t="s">
        <v>420</v>
      </c>
      <c r="C190" s="82" t="s">
        <v>385</v>
      </c>
      <c r="D190" s="59"/>
      <c r="E190" s="60"/>
      <c r="F190" s="61">
        <v>6365.5658000000003</v>
      </c>
      <c r="G190" s="62"/>
      <c r="H190" s="82" t="s">
        <v>415</v>
      </c>
      <c r="I190" s="82" t="s">
        <v>421</v>
      </c>
      <c r="J190" s="82" t="s">
        <v>422</v>
      </c>
      <c r="K190" s="95"/>
      <c r="L190" s="95" t="s">
        <v>423</v>
      </c>
      <c r="M190" s="82" t="s">
        <v>424</v>
      </c>
      <c r="N190" s="82"/>
      <c r="O190" s="96" t="s">
        <v>40</v>
      </c>
      <c r="P190" s="96"/>
      <c r="Q190" s="96"/>
    </row>
    <row r="191" spans="1:17" s="29" customFormat="1">
      <c r="A191" s="57"/>
      <c r="B191" s="82"/>
      <c r="C191" s="82"/>
      <c r="D191" s="59"/>
      <c r="E191" s="60"/>
      <c r="F191" s="61"/>
      <c r="G191" s="62"/>
      <c r="H191" s="82"/>
      <c r="I191" s="82"/>
      <c r="J191" s="82"/>
      <c r="K191" s="95"/>
      <c r="L191" s="95"/>
      <c r="M191" s="82"/>
      <c r="N191" s="82"/>
      <c r="O191" s="96"/>
      <c r="P191" s="96"/>
      <c r="Q191" s="96"/>
    </row>
    <row r="192" spans="1:17" s="29" customFormat="1">
      <c r="A192" s="57"/>
      <c r="B192" s="82"/>
      <c r="C192" s="103"/>
      <c r="D192" s="59"/>
      <c r="E192" s="66"/>
      <c r="F192" s="67"/>
      <c r="G192" s="62"/>
      <c r="H192" s="74"/>
      <c r="I192" s="82"/>
      <c r="J192" s="82"/>
      <c r="K192" s="95"/>
      <c r="L192" s="95"/>
      <c r="M192" s="82"/>
      <c r="N192" s="361"/>
      <c r="O192" s="96"/>
      <c r="P192" s="96"/>
      <c r="Q192" s="96"/>
    </row>
    <row r="193" spans="1:17">
      <c r="A193" s="50">
        <f>A189+1</f>
        <v>35</v>
      </c>
      <c r="B193" s="118" t="s">
        <v>425</v>
      </c>
      <c r="C193" s="119" t="s">
        <v>385</v>
      </c>
      <c r="D193" s="53">
        <v>827262.9</v>
      </c>
      <c r="E193" s="54">
        <f>D193*100%</f>
        <v>827262.9</v>
      </c>
      <c r="F193" s="55"/>
      <c r="G193" s="56">
        <f>SUM(F193:F195)</f>
        <v>0</v>
      </c>
      <c r="H193" s="119"/>
      <c r="I193" s="119"/>
      <c r="J193" s="119"/>
      <c r="K193" s="93">
        <f>D193-(E193+G193)</f>
        <v>0</v>
      </c>
      <c r="L193" s="93"/>
      <c r="M193" s="119"/>
      <c r="N193" s="372" t="s">
        <v>426</v>
      </c>
      <c r="O193" s="98"/>
      <c r="P193" s="98"/>
      <c r="Q193" s="98"/>
    </row>
    <row r="194" spans="1:17" s="29" customFormat="1">
      <c r="A194" s="57"/>
      <c r="B194" s="82"/>
      <c r="C194" s="82"/>
      <c r="D194" s="59"/>
      <c r="E194" s="60"/>
      <c r="F194" s="61"/>
      <c r="G194" s="62"/>
      <c r="H194" s="82"/>
      <c r="I194" s="82"/>
      <c r="J194" s="82"/>
      <c r="K194" s="95"/>
      <c r="L194" s="95"/>
      <c r="M194" s="82"/>
      <c r="N194" s="361"/>
      <c r="O194" s="96"/>
      <c r="P194" s="96"/>
      <c r="Q194" s="96"/>
    </row>
    <row r="195" spans="1:17" s="29" customFormat="1">
      <c r="A195" s="57"/>
      <c r="B195" s="82"/>
      <c r="C195" s="103"/>
      <c r="D195" s="59"/>
      <c r="E195" s="66"/>
      <c r="F195" s="67"/>
      <c r="G195" s="62"/>
      <c r="H195" s="74"/>
      <c r="I195" s="82"/>
      <c r="J195" s="82"/>
      <c r="K195" s="95"/>
      <c r="L195" s="95"/>
      <c r="M195" s="82"/>
      <c r="N195" s="361"/>
      <c r="O195" s="96"/>
      <c r="P195" s="96"/>
      <c r="Q195" s="96"/>
    </row>
    <row r="196" spans="1:17">
      <c r="A196" s="50">
        <f>A193+1</f>
        <v>36</v>
      </c>
      <c r="B196" s="118" t="s">
        <v>427</v>
      </c>
      <c r="C196" s="119" t="s">
        <v>385</v>
      </c>
      <c r="D196" s="53">
        <v>1183233.3</v>
      </c>
      <c r="E196" s="54">
        <f>D196*100%</f>
        <v>1183233.3</v>
      </c>
      <c r="F196" s="55"/>
      <c r="G196" s="56">
        <f>SUM(F196:F198)</f>
        <v>0</v>
      </c>
      <c r="H196" s="119"/>
      <c r="I196" s="119"/>
      <c r="J196" s="119"/>
      <c r="K196" s="93">
        <f>D196-(E196+G196)</f>
        <v>0</v>
      </c>
      <c r="L196" s="93"/>
      <c r="M196" s="119"/>
      <c r="N196" s="372" t="s">
        <v>381</v>
      </c>
      <c r="O196" s="98"/>
      <c r="P196" s="98"/>
      <c r="Q196" s="98"/>
    </row>
    <row r="197" spans="1:17" s="29" customFormat="1">
      <c r="A197" s="57"/>
      <c r="B197" s="82"/>
      <c r="C197" s="82"/>
      <c r="D197" s="59"/>
      <c r="E197" s="60"/>
      <c r="F197" s="61"/>
      <c r="G197" s="62"/>
      <c r="H197" s="82"/>
      <c r="I197" s="82"/>
      <c r="J197" s="82"/>
      <c r="K197" s="95"/>
      <c r="L197" s="95"/>
      <c r="M197" s="82"/>
      <c r="N197" s="361"/>
      <c r="O197" s="96"/>
      <c r="P197" s="96"/>
      <c r="Q197" s="96"/>
    </row>
    <row r="198" spans="1:17" s="29" customFormat="1">
      <c r="A198" s="57"/>
      <c r="B198" s="82"/>
      <c r="C198" s="103"/>
      <c r="D198" s="59"/>
      <c r="E198" s="66"/>
      <c r="F198" s="67"/>
      <c r="G198" s="62"/>
      <c r="H198" s="74"/>
      <c r="I198" s="82"/>
      <c r="J198" s="82"/>
      <c r="K198" s="95"/>
      <c r="L198" s="95"/>
      <c r="M198" s="82"/>
      <c r="N198" s="361"/>
      <c r="O198" s="96"/>
      <c r="P198" s="96"/>
      <c r="Q198" s="96"/>
    </row>
    <row r="199" spans="1:17">
      <c r="A199" s="50">
        <f>A196+1</f>
        <v>37</v>
      </c>
      <c r="B199" s="118" t="s">
        <v>428</v>
      </c>
      <c r="C199" s="119" t="s">
        <v>385</v>
      </c>
      <c r="D199" s="53">
        <v>717319.4</v>
      </c>
      <c r="E199" s="54">
        <f>D199*100%</f>
        <v>717319.4</v>
      </c>
      <c r="F199" s="55"/>
      <c r="G199" s="56">
        <f>SUM(F199:F201)</f>
        <v>0</v>
      </c>
      <c r="H199" s="119"/>
      <c r="I199" s="119"/>
      <c r="J199" s="119"/>
      <c r="K199" s="93">
        <f>D199-(E199+G199)</f>
        <v>0</v>
      </c>
      <c r="L199" s="93"/>
      <c r="M199" s="119"/>
      <c r="N199" s="372" t="s">
        <v>381</v>
      </c>
      <c r="O199" s="98"/>
      <c r="P199" s="98"/>
      <c r="Q199" s="98"/>
    </row>
    <row r="200" spans="1:17" s="29" customFormat="1">
      <c r="A200" s="57"/>
      <c r="B200" s="82"/>
      <c r="C200" s="82"/>
      <c r="D200" s="59"/>
      <c r="E200" s="60"/>
      <c r="F200" s="61"/>
      <c r="G200" s="62"/>
      <c r="H200" s="82"/>
      <c r="I200" s="82"/>
      <c r="J200" s="82"/>
      <c r="K200" s="95"/>
      <c r="L200" s="95"/>
      <c r="M200" s="82"/>
      <c r="N200" s="361"/>
      <c r="O200" s="96"/>
      <c r="P200" s="96"/>
      <c r="Q200" s="96"/>
    </row>
    <row r="201" spans="1:17" s="29" customFormat="1">
      <c r="A201" s="57"/>
      <c r="B201" s="82"/>
      <c r="C201" s="103"/>
      <c r="D201" s="59"/>
      <c r="E201" s="66"/>
      <c r="F201" s="67"/>
      <c r="G201" s="62"/>
      <c r="H201" s="74"/>
      <c r="I201" s="82"/>
      <c r="J201" s="82"/>
      <c r="K201" s="95"/>
      <c r="L201" s="95"/>
      <c r="M201" s="82"/>
      <c r="N201" s="361"/>
      <c r="O201" s="96"/>
      <c r="P201" s="96"/>
      <c r="Q201" s="96"/>
    </row>
    <row r="202" spans="1:17">
      <c r="A202" s="50">
        <f>A199+1</f>
        <v>38</v>
      </c>
      <c r="B202" s="118" t="s">
        <v>429</v>
      </c>
      <c r="C202" s="119" t="s">
        <v>385</v>
      </c>
      <c r="D202" s="53">
        <v>1079137.1000000001</v>
      </c>
      <c r="E202" s="54">
        <f>D202*100%</f>
        <v>1079137.1000000001</v>
      </c>
      <c r="F202" s="55"/>
      <c r="G202" s="56">
        <f>SUM(F202:F204)</f>
        <v>0</v>
      </c>
      <c r="H202" s="119"/>
      <c r="I202" s="119"/>
      <c r="J202" s="119"/>
      <c r="K202" s="93">
        <f>D202-(E202+G202)</f>
        <v>0</v>
      </c>
      <c r="L202" s="93"/>
      <c r="M202" s="119"/>
      <c r="N202" s="372" t="s">
        <v>381</v>
      </c>
      <c r="O202" s="98"/>
      <c r="P202" s="98"/>
      <c r="Q202" s="98"/>
    </row>
    <row r="203" spans="1:17" s="29" customFormat="1">
      <c r="A203" s="57"/>
      <c r="B203" s="134"/>
      <c r="C203" s="82"/>
      <c r="D203" s="59"/>
      <c r="E203" s="60"/>
      <c r="F203" s="61"/>
      <c r="G203" s="62"/>
      <c r="H203" s="82"/>
      <c r="I203" s="82"/>
      <c r="J203" s="82"/>
      <c r="K203" s="95"/>
      <c r="L203" s="95"/>
      <c r="M203" s="82"/>
      <c r="N203" s="361"/>
      <c r="O203" s="96"/>
      <c r="P203" s="96"/>
      <c r="Q203" s="96"/>
    </row>
    <row r="204" spans="1:17" s="29" customFormat="1">
      <c r="A204" s="57"/>
      <c r="B204" s="82"/>
      <c r="C204" s="103"/>
      <c r="D204" s="59"/>
      <c r="E204" s="66"/>
      <c r="F204" s="67"/>
      <c r="G204" s="62"/>
      <c r="H204" s="74"/>
      <c r="I204" s="82"/>
      <c r="J204" s="82"/>
      <c r="K204" s="95"/>
      <c r="L204" s="95"/>
      <c r="M204" s="82"/>
      <c r="N204" s="361"/>
      <c r="O204" s="96"/>
      <c r="P204" s="96"/>
      <c r="Q204" s="96"/>
    </row>
    <row r="205" spans="1:17">
      <c r="A205" s="50">
        <f>A202+1</f>
        <v>39</v>
      </c>
      <c r="B205" s="118" t="s">
        <v>430</v>
      </c>
      <c r="C205" s="119" t="s">
        <v>385</v>
      </c>
      <c r="D205" s="53">
        <v>308953.7</v>
      </c>
      <c r="E205" s="54">
        <f>D205*65%</f>
        <v>200819.90500000003</v>
      </c>
      <c r="F205" s="55"/>
      <c r="G205" s="56">
        <f>SUM(F205:F207)</f>
        <v>0</v>
      </c>
      <c r="H205" s="119"/>
      <c r="I205" s="119"/>
      <c r="J205" s="119"/>
      <c r="K205" s="93">
        <f>D205-(E205+G205)</f>
        <v>108133.79499999998</v>
      </c>
      <c r="L205" s="93"/>
      <c r="M205" s="119"/>
      <c r="N205" s="372"/>
      <c r="O205" s="98"/>
      <c r="P205" s="98"/>
      <c r="Q205" s="98"/>
    </row>
    <row r="206" spans="1:17" s="29" customFormat="1">
      <c r="A206" s="57"/>
      <c r="B206" s="82"/>
      <c r="C206" s="82"/>
      <c r="D206" s="59"/>
      <c r="E206" s="60"/>
      <c r="F206" s="61"/>
      <c r="G206" s="62"/>
      <c r="H206" s="82"/>
      <c r="I206" s="82"/>
      <c r="J206" s="82"/>
      <c r="K206" s="95"/>
      <c r="L206" s="95"/>
      <c r="M206" s="82"/>
      <c r="N206" s="361"/>
      <c r="O206" s="96"/>
      <c r="P206" s="96"/>
      <c r="Q206" s="96"/>
    </row>
    <row r="207" spans="1:17" s="29" customFormat="1">
      <c r="A207" s="57"/>
      <c r="B207" s="82"/>
      <c r="C207" s="103"/>
      <c r="D207" s="59"/>
      <c r="E207" s="66"/>
      <c r="F207" s="67"/>
      <c r="G207" s="62"/>
      <c r="H207" s="74"/>
      <c r="I207" s="82"/>
      <c r="J207" s="82"/>
      <c r="K207" s="95"/>
      <c r="L207" s="95"/>
      <c r="M207" s="82"/>
      <c r="N207" s="361"/>
      <c r="O207" s="96"/>
      <c r="P207" s="96"/>
      <c r="Q207" s="96"/>
    </row>
    <row r="208" spans="1:17">
      <c r="A208" s="50">
        <f>A205+1</f>
        <v>40</v>
      </c>
      <c r="B208" s="118" t="s">
        <v>431</v>
      </c>
      <c r="C208" s="119" t="s">
        <v>432</v>
      </c>
      <c r="D208" s="53">
        <v>281647.59999999998</v>
      </c>
      <c r="E208" s="54">
        <f>D208*90%</f>
        <v>253482.84</v>
      </c>
      <c r="F208" s="55"/>
      <c r="G208" s="56">
        <f>SUM(F208:F211)</f>
        <v>2923.7087999999999</v>
      </c>
      <c r="H208" s="119"/>
      <c r="I208" s="119"/>
      <c r="J208" s="119"/>
      <c r="K208" s="93">
        <f>D208-(E208+G208)</f>
        <v>25241.051199999987</v>
      </c>
      <c r="L208" s="93"/>
      <c r="M208" s="119"/>
      <c r="N208" s="372"/>
      <c r="O208" s="140"/>
      <c r="P208" s="140"/>
      <c r="Q208" s="140"/>
    </row>
    <row r="209" spans="1:17" s="29" customFormat="1" ht="25.5">
      <c r="A209" s="57"/>
      <c r="B209" s="120" t="s">
        <v>433</v>
      </c>
      <c r="C209" s="120" t="s">
        <v>432</v>
      </c>
      <c r="D209" s="59"/>
      <c r="E209" s="60"/>
      <c r="F209" s="87">
        <v>2923.7087999999999</v>
      </c>
      <c r="G209" s="62"/>
      <c r="H209" s="120" t="s">
        <v>434</v>
      </c>
      <c r="I209" s="120" t="s">
        <v>435</v>
      </c>
      <c r="J209" s="120" t="s">
        <v>436</v>
      </c>
      <c r="K209" s="95"/>
      <c r="L209" s="108" t="s">
        <v>437</v>
      </c>
      <c r="M209" s="120" t="s">
        <v>438</v>
      </c>
      <c r="N209" s="375" t="s">
        <v>1698</v>
      </c>
      <c r="O209" s="128" t="s">
        <v>27</v>
      </c>
      <c r="P209" s="104"/>
      <c r="Q209" s="104"/>
    </row>
    <row r="210" spans="1:17" s="29" customFormat="1">
      <c r="A210" s="57"/>
      <c r="B210" s="82"/>
      <c r="C210" s="82"/>
      <c r="D210" s="59"/>
      <c r="E210" s="60"/>
      <c r="F210" s="61"/>
      <c r="G210" s="62"/>
      <c r="H210" s="82"/>
      <c r="I210" s="82" t="s">
        <v>1895</v>
      </c>
      <c r="J210" s="82"/>
      <c r="K210" s="95"/>
      <c r="L210" s="95"/>
      <c r="M210" s="82"/>
      <c r="N210" s="361"/>
      <c r="O210" s="104"/>
      <c r="P210" s="104"/>
      <c r="Q210" s="104"/>
    </row>
    <row r="211" spans="1:17" s="29" customFormat="1">
      <c r="A211" s="57"/>
      <c r="B211" s="82"/>
      <c r="C211" s="103"/>
      <c r="D211" s="59"/>
      <c r="E211" s="66"/>
      <c r="F211" s="67"/>
      <c r="G211" s="62"/>
      <c r="H211" s="74"/>
      <c r="I211" s="82"/>
      <c r="J211" s="82"/>
      <c r="K211" s="95"/>
      <c r="L211" s="95"/>
      <c r="M211" s="82"/>
      <c r="N211" s="361"/>
      <c r="O211" s="104"/>
      <c r="P211" s="104"/>
      <c r="Q211" s="104"/>
    </row>
    <row r="212" spans="1:17">
      <c r="A212" s="50">
        <f>A208+1</f>
        <v>41</v>
      </c>
      <c r="B212" s="118" t="s">
        <v>439</v>
      </c>
      <c r="C212" s="119" t="s">
        <v>432</v>
      </c>
      <c r="D212" s="53">
        <v>128847.7</v>
      </c>
      <c r="E212" s="54">
        <f>D212*100%</f>
        <v>128847.7</v>
      </c>
      <c r="F212" s="55"/>
      <c r="G212" s="56">
        <f>SUM(F212:F215)</f>
        <v>0</v>
      </c>
      <c r="H212" s="119"/>
      <c r="I212" s="119"/>
      <c r="J212" s="119"/>
      <c r="K212" s="93">
        <f>D212-(E212+G212)</f>
        <v>0</v>
      </c>
      <c r="L212" s="93"/>
      <c r="M212" s="119"/>
      <c r="N212" s="372" t="s">
        <v>381</v>
      </c>
      <c r="O212" s="98"/>
      <c r="P212" s="98"/>
      <c r="Q212" s="98"/>
    </row>
    <row r="213" spans="1:17" s="29" customFormat="1">
      <c r="A213" s="57"/>
      <c r="B213" s="82"/>
      <c r="C213" s="82"/>
      <c r="D213" s="59"/>
      <c r="E213" s="60"/>
      <c r="F213" s="61"/>
      <c r="G213" s="62"/>
      <c r="H213" s="82"/>
      <c r="I213" s="82"/>
      <c r="J213" s="82"/>
      <c r="K213" s="95"/>
      <c r="L213" s="95"/>
      <c r="M213" s="82"/>
      <c r="N213" s="361"/>
      <c r="O213" s="96"/>
      <c r="P213" s="96"/>
      <c r="Q213" s="96"/>
    </row>
    <row r="214" spans="1:17" s="29" customFormat="1">
      <c r="A214" s="57"/>
      <c r="B214" s="82"/>
      <c r="C214" s="103"/>
      <c r="D214" s="59"/>
      <c r="E214" s="66"/>
      <c r="F214" s="67"/>
      <c r="G214" s="62"/>
      <c r="H214" s="74"/>
      <c r="I214" s="82"/>
      <c r="J214" s="82"/>
      <c r="K214" s="95"/>
      <c r="L214" s="95"/>
      <c r="M214" s="82"/>
      <c r="N214" s="361"/>
      <c r="O214" s="96"/>
      <c r="P214" s="96"/>
      <c r="Q214" s="96"/>
    </row>
    <row r="215" spans="1:17" s="29" customFormat="1">
      <c r="A215" s="57"/>
      <c r="B215" s="82"/>
      <c r="C215" s="103"/>
      <c r="D215" s="59"/>
      <c r="E215" s="66"/>
      <c r="F215" s="67"/>
      <c r="G215" s="62"/>
      <c r="H215" s="74"/>
      <c r="I215" s="82"/>
      <c r="J215" s="82"/>
      <c r="K215" s="95"/>
      <c r="L215" s="95"/>
      <c r="M215" s="82"/>
      <c r="N215" s="361"/>
      <c r="O215" s="96"/>
      <c r="P215" s="96"/>
      <c r="Q215" s="96"/>
    </row>
    <row r="216" spans="1:17">
      <c r="A216" s="50">
        <f>A212+1</f>
        <v>42</v>
      </c>
      <c r="B216" s="118" t="s">
        <v>440</v>
      </c>
      <c r="C216" s="119" t="s">
        <v>432</v>
      </c>
      <c r="D216" s="53">
        <v>314640.7</v>
      </c>
      <c r="E216" s="54">
        <f>D216*100%</f>
        <v>314640.7</v>
      </c>
      <c r="F216" s="55"/>
      <c r="G216" s="56">
        <f>SUM(F216:F218)</f>
        <v>0</v>
      </c>
      <c r="H216" s="119"/>
      <c r="I216" s="119"/>
      <c r="J216" s="119"/>
      <c r="K216" s="93">
        <f>D216-(E216+G216)</f>
        <v>0</v>
      </c>
      <c r="L216" s="93"/>
      <c r="M216" s="119"/>
      <c r="N216" s="372" t="s">
        <v>441</v>
      </c>
      <c r="O216" s="98"/>
      <c r="P216" s="98"/>
      <c r="Q216" s="98"/>
    </row>
    <row r="217" spans="1:17" s="29" customFormat="1">
      <c r="A217" s="57"/>
      <c r="B217" s="82"/>
      <c r="C217" s="82"/>
      <c r="D217" s="59"/>
      <c r="E217" s="60"/>
      <c r="F217" s="61"/>
      <c r="G217" s="62"/>
      <c r="H217" s="82"/>
      <c r="I217" s="82"/>
      <c r="J217" s="82"/>
      <c r="K217" s="95"/>
      <c r="L217" s="95"/>
      <c r="M217" s="82"/>
      <c r="N217" s="361"/>
      <c r="O217" s="96"/>
      <c r="P217" s="96"/>
      <c r="Q217" s="96"/>
    </row>
    <row r="218" spans="1:17" s="29" customFormat="1">
      <c r="A218" s="57"/>
      <c r="B218" s="82"/>
      <c r="C218" s="103"/>
      <c r="D218" s="59"/>
      <c r="E218" s="66"/>
      <c r="F218" s="67"/>
      <c r="G218" s="62"/>
      <c r="H218" s="74"/>
      <c r="I218" s="82"/>
      <c r="J218" s="82"/>
      <c r="K218" s="95"/>
      <c r="L218" s="95"/>
      <c r="M218" s="82"/>
      <c r="N218" s="82"/>
      <c r="O218" s="96"/>
      <c r="P218" s="96"/>
      <c r="Q218" s="96"/>
    </row>
    <row r="219" spans="1:17">
      <c r="A219" s="50">
        <f>A216+1</f>
        <v>43</v>
      </c>
      <c r="B219" s="118" t="s">
        <v>442</v>
      </c>
      <c r="C219" s="119" t="s">
        <v>432</v>
      </c>
      <c r="D219" s="53">
        <v>236909.8</v>
      </c>
      <c r="E219" s="54">
        <f>D219*92%</f>
        <v>217957.016</v>
      </c>
      <c r="F219" s="55"/>
      <c r="G219" s="56">
        <f>SUM(F219:F221)</f>
        <v>0</v>
      </c>
      <c r="H219" s="119"/>
      <c r="I219" s="119"/>
      <c r="J219" s="119"/>
      <c r="K219" s="93">
        <f>D219-(E219+G219)</f>
        <v>18952.783999999985</v>
      </c>
      <c r="L219" s="93"/>
      <c r="M219" s="119"/>
      <c r="N219" s="119"/>
      <c r="O219" s="98"/>
      <c r="P219" s="98"/>
      <c r="Q219" s="98"/>
    </row>
    <row r="220" spans="1:17" s="29" customFormat="1">
      <c r="A220" s="57"/>
      <c r="B220" s="82"/>
      <c r="C220" s="82"/>
      <c r="D220" s="59"/>
      <c r="E220" s="60"/>
      <c r="F220" s="61"/>
      <c r="G220" s="62"/>
      <c r="H220" s="82"/>
      <c r="I220" s="82"/>
      <c r="J220" s="82"/>
      <c r="K220" s="95"/>
      <c r="L220" s="95"/>
      <c r="M220" s="82"/>
      <c r="N220" s="82"/>
      <c r="O220" s="96"/>
      <c r="P220" s="96"/>
      <c r="Q220" s="96"/>
    </row>
    <row r="221" spans="1:17" s="29" customFormat="1">
      <c r="A221" s="57"/>
      <c r="B221" s="82"/>
      <c r="C221" s="103"/>
      <c r="D221" s="59"/>
      <c r="E221" s="66"/>
      <c r="F221" s="67"/>
      <c r="G221" s="62"/>
      <c r="H221" s="74"/>
      <c r="I221" s="82"/>
      <c r="J221" s="82"/>
      <c r="K221" s="95"/>
      <c r="L221" s="95"/>
      <c r="M221" s="82"/>
      <c r="N221" s="82"/>
      <c r="O221" s="96"/>
      <c r="P221" s="96"/>
      <c r="Q221" s="96"/>
    </row>
    <row r="222" spans="1:17">
      <c r="A222" s="50">
        <f>A219+1</f>
        <v>44</v>
      </c>
      <c r="B222" s="118" t="s">
        <v>443</v>
      </c>
      <c r="C222" s="119" t="s">
        <v>432</v>
      </c>
      <c r="D222" s="53">
        <v>295673.40000000002</v>
      </c>
      <c r="E222" s="54">
        <f>D222*10%</f>
        <v>29567.340000000004</v>
      </c>
      <c r="F222" s="55">
        <v>183.41380000000001</v>
      </c>
      <c r="G222" s="56">
        <f>SUM(F222:F236)</f>
        <v>90877.765500000009</v>
      </c>
      <c r="H222" s="141" t="s">
        <v>444</v>
      </c>
      <c r="I222" s="119" t="s">
        <v>445</v>
      </c>
      <c r="J222" s="119" t="s">
        <v>446</v>
      </c>
      <c r="K222" s="93">
        <f>D222-(E222+G222)</f>
        <v>175228.29450000002</v>
      </c>
      <c r="L222" s="93" t="s">
        <v>447</v>
      </c>
      <c r="M222" s="119" t="s">
        <v>448</v>
      </c>
      <c r="N222" s="119"/>
      <c r="O222" s="143" t="s">
        <v>27</v>
      </c>
      <c r="P222" s="140"/>
      <c r="Q222" s="140"/>
    </row>
    <row r="223" spans="1:17" s="29" customFormat="1">
      <c r="A223" s="57"/>
      <c r="B223" s="82" t="s">
        <v>449</v>
      </c>
      <c r="C223" s="82" t="s">
        <v>432</v>
      </c>
      <c r="D223" s="59"/>
      <c r="E223" s="60"/>
      <c r="F223" s="61">
        <v>491.95609999999999</v>
      </c>
      <c r="G223" s="62"/>
      <c r="H223" s="82" t="s">
        <v>444</v>
      </c>
      <c r="I223" s="82" t="s">
        <v>450</v>
      </c>
      <c r="J223" s="82" t="s">
        <v>451</v>
      </c>
      <c r="K223" s="95"/>
      <c r="L223" s="95" t="s">
        <v>447</v>
      </c>
      <c r="M223" s="82" t="s">
        <v>452</v>
      </c>
      <c r="N223" s="82"/>
      <c r="O223" s="128" t="s">
        <v>27</v>
      </c>
      <c r="P223" s="104"/>
      <c r="Q223" s="104"/>
    </row>
    <row r="224" spans="1:17" s="29" customFormat="1">
      <c r="A224" s="57"/>
      <c r="B224" s="82" t="s">
        <v>449</v>
      </c>
      <c r="C224" s="82" t="s">
        <v>432</v>
      </c>
      <c r="D224" s="59"/>
      <c r="E224" s="60"/>
      <c r="F224" s="61">
        <v>4981.4669000000004</v>
      </c>
      <c r="G224" s="62"/>
      <c r="H224" s="82" t="s">
        <v>444</v>
      </c>
      <c r="I224" s="82" t="s">
        <v>453</v>
      </c>
      <c r="J224" s="82" t="s">
        <v>454</v>
      </c>
      <c r="K224" s="95"/>
      <c r="L224" s="95" t="s">
        <v>447</v>
      </c>
      <c r="M224" s="82" t="s">
        <v>455</v>
      </c>
      <c r="N224" s="82"/>
      <c r="O224" s="128" t="s">
        <v>27</v>
      </c>
      <c r="P224" s="104"/>
      <c r="Q224" s="104"/>
    </row>
    <row r="225" spans="1:17" s="29" customFormat="1" ht="25.5">
      <c r="A225" s="57"/>
      <c r="B225" s="120" t="s">
        <v>449</v>
      </c>
      <c r="C225" s="120" t="s">
        <v>432</v>
      </c>
      <c r="D225" s="85"/>
      <c r="E225" s="86"/>
      <c r="F225" s="87">
        <v>3282.5749000000001</v>
      </c>
      <c r="G225" s="62"/>
      <c r="H225" s="120" t="s">
        <v>444</v>
      </c>
      <c r="I225" s="120" t="s">
        <v>456</v>
      </c>
      <c r="J225" s="144" t="s">
        <v>457</v>
      </c>
      <c r="K225" s="95"/>
      <c r="L225" s="108" t="s">
        <v>458</v>
      </c>
      <c r="M225" s="144" t="s">
        <v>459</v>
      </c>
      <c r="N225" s="375" t="s">
        <v>1699</v>
      </c>
      <c r="O225" s="128" t="s">
        <v>27</v>
      </c>
      <c r="P225" s="104"/>
      <c r="Q225" s="104"/>
    </row>
    <row r="226" spans="1:17" s="29" customFormat="1" ht="25.5">
      <c r="A226" s="57"/>
      <c r="B226" s="120" t="s">
        <v>449</v>
      </c>
      <c r="C226" s="120" t="s">
        <v>432</v>
      </c>
      <c r="D226" s="85"/>
      <c r="E226" s="86"/>
      <c r="F226" s="87">
        <v>262.81139999999999</v>
      </c>
      <c r="G226" s="88"/>
      <c r="H226" s="120" t="s">
        <v>460</v>
      </c>
      <c r="I226" s="120" t="s">
        <v>461</v>
      </c>
      <c r="J226" s="120" t="s">
        <v>462</v>
      </c>
      <c r="K226" s="95"/>
      <c r="L226" s="108" t="s">
        <v>458</v>
      </c>
      <c r="M226" s="120" t="s">
        <v>463</v>
      </c>
      <c r="N226" s="375" t="s">
        <v>1700</v>
      </c>
      <c r="O226" s="128" t="s">
        <v>27</v>
      </c>
      <c r="P226" s="104"/>
      <c r="Q226" s="104"/>
    </row>
    <row r="227" spans="1:17" s="29" customFormat="1" ht="15" customHeight="1">
      <c r="A227" s="57"/>
      <c r="B227" s="120" t="s">
        <v>449</v>
      </c>
      <c r="C227" s="120" t="s">
        <v>432</v>
      </c>
      <c r="D227" s="85"/>
      <c r="E227" s="86"/>
      <c r="F227" s="87">
        <v>5507.0882000000001</v>
      </c>
      <c r="G227" s="88"/>
      <c r="H227" s="120" t="s">
        <v>460</v>
      </c>
      <c r="I227" s="82" t="s">
        <v>464</v>
      </c>
      <c r="J227" s="120" t="s">
        <v>465</v>
      </c>
      <c r="K227" s="95"/>
      <c r="L227" s="120" t="s">
        <v>466</v>
      </c>
      <c r="M227" s="82" t="s">
        <v>467</v>
      </c>
      <c r="N227" s="375"/>
      <c r="O227" s="109" t="s">
        <v>40</v>
      </c>
      <c r="P227" s="104"/>
      <c r="Q227" s="104"/>
    </row>
    <row r="228" spans="1:17" s="32" customFormat="1" ht="15" customHeight="1">
      <c r="A228" s="84"/>
      <c r="B228" s="120" t="s">
        <v>449</v>
      </c>
      <c r="C228" s="120" t="s">
        <v>432</v>
      </c>
      <c r="D228" s="85"/>
      <c r="E228" s="86"/>
      <c r="F228" s="87">
        <v>3088.7939999999999</v>
      </c>
      <c r="G228" s="88"/>
      <c r="H228" s="120" t="s">
        <v>444</v>
      </c>
      <c r="I228" s="120" t="s">
        <v>468</v>
      </c>
      <c r="J228" s="121" t="s">
        <v>469</v>
      </c>
      <c r="K228" s="108"/>
      <c r="L228" s="120" t="s">
        <v>466</v>
      </c>
      <c r="M228" s="120" t="s">
        <v>470</v>
      </c>
      <c r="N228" s="378"/>
      <c r="O228" s="109" t="s">
        <v>40</v>
      </c>
      <c r="P228" s="128"/>
      <c r="Q228" s="128"/>
    </row>
    <row r="229" spans="1:17" s="29" customFormat="1" ht="25.5">
      <c r="A229" s="81"/>
      <c r="B229" s="120" t="s">
        <v>449</v>
      </c>
      <c r="C229" s="82" t="s">
        <v>432</v>
      </c>
      <c r="D229" s="59"/>
      <c r="E229" s="60"/>
      <c r="F229" s="61">
        <v>19094.503000000001</v>
      </c>
      <c r="G229" s="62"/>
      <c r="H229" s="120" t="s">
        <v>444</v>
      </c>
      <c r="I229" s="120" t="s">
        <v>471</v>
      </c>
      <c r="J229" s="121" t="s">
        <v>472</v>
      </c>
      <c r="K229" s="95"/>
      <c r="L229" s="120" t="s">
        <v>473</v>
      </c>
      <c r="M229" s="120" t="s">
        <v>474</v>
      </c>
      <c r="N229" s="375" t="s">
        <v>475</v>
      </c>
      <c r="O229" s="128" t="s">
        <v>315</v>
      </c>
      <c r="P229" s="104"/>
      <c r="Q229" s="104"/>
    </row>
    <row r="230" spans="1:17" s="29" customFormat="1">
      <c r="A230" s="81"/>
      <c r="B230" s="82" t="s">
        <v>449</v>
      </c>
      <c r="C230" s="82" t="s">
        <v>432</v>
      </c>
      <c r="D230" s="59"/>
      <c r="E230" s="60"/>
      <c r="F230" s="61">
        <v>19278.937699999999</v>
      </c>
      <c r="G230" s="62"/>
      <c r="H230" s="120" t="s">
        <v>460</v>
      </c>
      <c r="I230" s="82" t="s">
        <v>476</v>
      </c>
      <c r="J230" s="121" t="s">
        <v>477</v>
      </c>
      <c r="K230" s="95"/>
      <c r="L230" s="82" t="s">
        <v>478</v>
      </c>
      <c r="M230" s="285" t="s">
        <v>479</v>
      </c>
      <c r="N230" s="361"/>
      <c r="O230" s="109" t="s">
        <v>315</v>
      </c>
      <c r="P230" s="104"/>
      <c r="Q230" s="104"/>
    </row>
    <row r="231" spans="1:17" s="29" customFormat="1">
      <c r="A231" s="81"/>
      <c r="B231" s="82" t="s">
        <v>449</v>
      </c>
      <c r="C231" s="82" t="s">
        <v>432</v>
      </c>
      <c r="D231" s="59"/>
      <c r="E231" s="60"/>
      <c r="F231" s="61">
        <v>5948.3651</v>
      </c>
      <c r="G231" s="62"/>
      <c r="H231" s="82" t="s">
        <v>460</v>
      </c>
      <c r="I231" s="82" t="s">
        <v>480</v>
      </c>
      <c r="J231" s="121" t="s">
        <v>481</v>
      </c>
      <c r="K231" s="95"/>
      <c r="L231" s="95" t="s">
        <v>482</v>
      </c>
      <c r="M231" s="82" t="s">
        <v>483</v>
      </c>
      <c r="N231" s="361"/>
      <c r="O231" s="109" t="s">
        <v>315</v>
      </c>
      <c r="P231" s="96"/>
      <c r="Q231" s="96"/>
    </row>
    <row r="232" spans="1:17" s="29" customFormat="1">
      <c r="A232" s="81"/>
      <c r="B232" s="82" t="s">
        <v>449</v>
      </c>
      <c r="C232" s="82" t="s">
        <v>432</v>
      </c>
      <c r="D232" s="59"/>
      <c r="E232" s="60"/>
      <c r="F232" s="61">
        <v>3633.7114000000001</v>
      </c>
      <c r="G232" s="62"/>
      <c r="H232" s="82" t="s">
        <v>460</v>
      </c>
      <c r="I232" s="82" t="s">
        <v>484</v>
      </c>
      <c r="J232" s="121" t="s">
        <v>485</v>
      </c>
      <c r="K232" s="95"/>
      <c r="L232" s="82" t="s">
        <v>478</v>
      </c>
      <c r="M232" s="82" t="s">
        <v>486</v>
      </c>
      <c r="N232" s="361"/>
      <c r="O232" s="109" t="s">
        <v>40</v>
      </c>
      <c r="P232" s="96"/>
      <c r="Q232" s="96"/>
    </row>
    <row r="233" spans="1:17" s="29" customFormat="1">
      <c r="A233" s="81"/>
      <c r="B233" s="82" t="s">
        <v>449</v>
      </c>
      <c r="C233" s="82" t="s">
        <v>432</v>
      </c>
      <c r="D233" s="59"/>
      <c r="E233" s="60"/>
      <c r="F233" s="61">
        <v>23955.325499999999</v>
      </c>
      <c r="G233" s="62"/>
      <c r="H233" s="82" t="s">
        <v>460</v>
      </c>
      <c r="I233" s="82" t="s">
        <v>487</v>
      </c>
      <c r="J233" s="121" t="s">
        <v>488</v>
      </c>
      <c r="K233" s="95"/>
      <c r="L233" s="82" t="s">
        <v>478</v>
      </c>
      <c r="M233" s="82" t="s">
        <v>489</v>
      </c>
      <c r="N233" s="361"/>
      <c r="O233" s="109" t="s">
        <v>40</v>
      </c>
      <c r="P233" s="96"/>
      <c r="Q233" s="96"/>
    </row>
    <row r="234" spans="1:17" s="304" customFormat="1">
      <c r="A234" s="348"/>
      <c r="B234" s="165" t="s">
        <v>449</v>
      </c>
      <c r="C234" s="165" t="s">
        <v>432</v>
      </c>
      <c r="D234" s="166"/>
      <c r="E234" s="172"/>
      <c r="F234" s="273">
        <v>716.47760000000005</v>
      </c>
      <c r="G234" s="169"/>
      <c r="H234" s="165"/>
      <c r="I234" s="165"/>
      <c r="J234" s="273" t="s">
        <v>1685</v>
      </c>
      <c r="K234" s="181"/>
      <c r="L234" s="165" t="s">
        <v>1678</v>
      </c>
      <c r="M234" s="165" t="s">
        <v>1683</v>
      </c>
      <c r="N234" s="379" t="s">
        <v>1613</v>
      </c>
      <c r="O234" s="346" t="s">
        <v>40</v>
      </c>
      <c r="P234" s="182"/>
      <c r="Q234" s="182"/>
    </row>
    <row r="235" spans="1:17" s="304" customFormat="1">
      <c r="A235" s="348"/>
      <c r="B235" s="165" t="s">
        <v>449</v>
      </c>
      <c r="C235" s="165" t="s">
        <v>432</v>
      </c>
      <c r="D235" s="166"/>
      <c r="E235" s="172"/>
      <c r="F235" s="273">
        <v>452.3399</v>
      </c>
      <c r="G235" s="169"/>
      <c r="H235" s="165"/>
      <c r="I235" s="165"/>
      <c r="J235" s="273" t="s">
        <v>1686</v>
      </c>
      <c r="K235" s="181"/>
      <c r="L235" s="165" t="s">
        <v>1678</v>
      </c>
      <c r="M235" s="165" t="s">
        <v>1684</v>
      </c>
      <c r="N235" s="379" t="s">
        <v>1613</v>
      </c>
      <c r="O235" s="346" t="s">
        <v>40</v>
      </c>
      <c r="P235" s="182"/>
      <c r="Q235" s="182"/>
    </row>
    <row r="236" spans="1:17" s="29" customFormat="1">
      <c r="A236" s="81"/>
      <c r="B236" s="82"/>
      <c r="C236" s="82"/>
      <c r="D236" s="59"/>
      <c r="E236" s="60"/>
      <c r="F236" s="61"/>
      <c r="G236" s="62"/>
      <c r="H236" s="82"/>
      <c r="I236" s="82"/>
      <c r="J236" s="82"/>
      <c r="K236" s="95"/>
      <c r="L236" s="95"/>
      <c r="M236" s="82"/>
      <c r="N236" s="361"/>
      <c r="O236" s="96"/>
      <c r="P236" s="96"/>
      <c r="Q236" s="96"/>
    </row>
    <row r="237" spans="1:17">
      <c r="A237" s="50">
        <f>A222+1</f>
        <v>45</v>
      </c>
      <c r="B237" s="118" t="s">
        <v>490</v>
      </c>
      <c r="C237" s="119" t="s">
        <v>432</v>
      </c>
      <c r="D237" s="53">
        <v>98436.2</v>
      </c>
      <c r="E237" s="54">
        <f>D237*100%</f>
        <v>98436.2</v>
      </c>
      <c r="F237" s="55"/>
      <c r="G237" s="56">
        <f>SUM(F237:F239)</f>
        <v>0</v>
      </c>
      <c r="H237" s="119"/>
      <c r="I237" s="119"/>
      <c r="J237" s="119"/>
      <c r="K237" s="93">
        <f>D237-(E237+G237)</f>
        <v>0</v>
      </c>
      <c r="L237" s="93"/>
      <c r="M237" s="119"/>
      <c r="N237" s="372" t="s">
        <v>491</v>
      </c>
      <c r="O237" s="98"/>
      <c r="P237" s="98"/>
      <c r="Q237" s="98"/>
    </row>
    <row r="238" spans="1:17" s="29" customFormat="1">
      <c r="A238" s="57"/>
      <c r="B238" s="82"/>
      <c r="C238" s="103"/>
      <c r="D238" s="59"/>
      <c r="E238" s="66"/>
      <c r="F238" s="67"/>
      <c r="G238" s="62"/>
      <c r="H238" s="74"/>
      <c r="I238" s="82"/>
      <c r="J238" s="82"/>
      <c r="K238" s="95"/>
      <c r="L238" s="95"/>
      <c r="M238" s="82"/>
      <c r="N238" s="361"/>
      <c r="O238" s="96"/>
      <c r="P238" s="96"/>
      <c r="Q238" s="96"/>
    </row>
    <row r="239" spans="1:17" s="29" customFormat="1">
      <c r="A239" s="57"/>
      <c r="B239" s="82"/>
      <c r="C239" s="103"/>
      <c r="D239" s="59"/>
      <c r="E239" s="66"/>
      <c r="F239" s="67"/>
      <c r="G239" s="62"/>
      <c r="H239" s="74"/>
      <c r="I239" s="82"/>
      <c r="J239" s="82"/>
      <c r="K239" s="95"/>
      <c r="L239" s="95"/>
      <c r="M239" s="82"/>
      <c r="N239" s="361"/>
      <c r="O239" s="96"/>
      <c r="P239" s="96"/>
      <c r="Q239" s="96"/>
    </row>
    <row r="240" spans="1:17">
      <c r="A240" s="50">
        <f>A237+1</f>
        <v>46</v>
      </c>
      <c r="B240" s="118" t="s">
        <v>492</v>
      </c>
      <c r="C240" s="119" t="s">
        <v>432</v>
      </c>
      <c r="D240" s="53">
        <v>688620.8</v>
      </c>
      <c r="E240" s="54">
        <f>D240*90%</f>
        <v>619758.72000000009</v>
      </c>
      <c r="F240" s="55">
        <v>21641.971799999999</v>
      </c>
      <c r="G240" s="56">
        <f>SUM(F240:F242)</f>
        <v>45256.496100000004</v>
      </c>
      <c r="H240" s="119" t="s">
        <v>493</v>
      </c>
      <c r="I240" s="119" t="s">
        <v>494</v>
      </c>
      <c r="J240" s="119" t="s">
        <v>495</v>
      </c>
      <c r="K240" s="93">
        <f>D240-(E240+G240)</f>
        <v>23605.583899999969</v>
      </c>
      <c r="L240" s="93" t="s">
        <v>496</v>
      </c>
      <c r="M240" s="119" t="s">
        <v>497</v>
      </c>
      <c r="N240" s="372" t="s">
        <v>498</v>
      </c>
      <c r="O240" s="140" t="s">
        <v>27</v>
      </c>
      <c r="P240" s="140"/>
      <c r="Q240" s="140"/>
    </row>
    <row r="241" spans="1:17" s="29" customFormat="1">
      <c r="A241" s="57"/>
      <c r="B241" s="82" t="s">
        <v>499</v>
      </c>
      <c r="C241" s="82" t="s">
        <v>432</v>
      </c>
      <c r="D241" s="59"/>
      <c r="E241" s="60"/>
      <c r="F241" s="61">
        <v>23614.524300000001</v>
      </c>
      <c r="G241" s="62"/>
      <c r="H241" s="82" t="s">
        <v>493</v>
      </c>
      <c r="I241" s="82" t="s">
        <v>500</v>
      </c>
      <c r="J241" s="82" t="s">
        <v>501</v>
      </c>
      <c r="K241" s="95"/>
      <c r="L241" s="95" t="s">
        <v>502</v>
      </c>
      <c r="M241" s="82" t="s">
        <v>503</v>
      </c>
      <c r="N241" s="361"/>
      <c r="O241" s="145" t="s">
        <v>40</v>
      </c>
      <c r="P241" s="104"/>
      <c r="Q241" s="104"/>
    </row>
    <row r="242" spans="1:17" s="29" customFormat="1">
      <c r="A242" s="57"/>
      <c r="B242" s="82"/>
      <c r="C242" s="82"/>
      <c r="D242" s="59"/>
      <c r="E242" s="60"/>
      <c r="F242" s="61"/>
      <c r="G242" s="62"/>
      <c r="H242" s="82"/>
      <c r="I242" s="82"/>
      <c r="J242" s="82"/>
      <c r="K242" s="95"/>
      <c r="L242" s="95"/>
      <c r="M242" s="82"/>
      <c r="N242" s="361"/>
      <c r="O242" s="104"/>
      <c r="P242" s="104"/>
      <c r="Q242" s="104"/>
    </row>
    <row r="243" spans="1:17">
      <c r="A243" s="50">
        <f>A240+1</f>
        <v>47</v>
      </c>
      <c r="B243" s="118" t="s">
        <v>504</v>
      </c>
      <c r="C243" s="119" t="s">
        <v>432</v>
      </c>
      <c r="D243" s="53">
        <v>331266.09999999998</v>
      </c>
      <c r="E243" s="54">
        <f>D243*85%</f>
        <v>281576.185</v>
      </c>
      <c r="F243" s="55"/>
      <c r="G243" s="56">
        <f>SUM(F243:F246)</f>
        <v>636.25720000000001</v>
      </c>
      <c r="H243" s="119"/>
      <c r="I243" s="119"/>
      <c r="J243" s="119"/>
      <c r="K243" s="93">
        <f>D243-(E243+G243)</f>
        <v>49053.657799999986</v>
      </c>
      <c r="L243" s="93"/>
      <c r="M243" s="119"/>
      <c r="N243" s="372"/>
      <c r="O243" s="98"/>
      <c r="P243" s="98"/>
      <c r="Q243" s="98"/>
    </row>
    <row r="244" spans="1:17" s="38" customFormat="1">
      <c r="A244" s="57"/>
      <c r="B244" s="102" t="s">
        <v>505</v>
      </c>
      <c r="C244" s="102" t="s">
        <v>432</v>
      </c>
      <c r="D244" s="142"/>
      <c r="E244" s="71"/>
      <c r="F244" s="83">
        <v>599.89179999999999</v>
      </c>
      <c r="G244" s="83"/>
      <c r="H244" s="102" t="s">
        <v>506</v>
      </c>
      <c r="I244" s="102" t="s">
        <v>507</v>
      </c>
      <c r="J244" s="408" t="s">
        <v>508</v>
      </c>
      <c r="K244" s="99"/>
      <c r="L244" s="99" t="s">
        <v>509</v>
      </c>
      <c r="M244" s="102" t="s">
        <v>510</v>
      </c>
      <c r="N244" s="363" t="s">
        <v>511</v>
      </c>
      <c r="O244" s="104" t="s">
        <v>27</v>
      </c>
      <c r="P244" s="104"/>
      <c r="Q244" s="104"/>
    </row>
    <row r="245" spans="1:17" s="29" customFormat="1">
      <c r="A245" s="57"/>
      <c r="B245" s="82" t="s">
        <v>505</v>
      </c>
      <c r="C245" s="82" t="s">
        <v>432</v>
      </c>
      <c r="D245" s="59"/>
      <c r="E245" s="60"/>
      <c r="F245" s="61">
        <v>36.365400000000001</v>
      </c>
      <c r="G245" s="62"/>
      <c r="H245" s="82" t="s">
        <v>506</v>
      </c>
      <c r="I245" s="82" t="s">
        <v>512</v>
      </c>
      <c r="J245" s="82" t="s">
        <v>69</v>
      </c>
      <c r="K245" s="95"/>
      <c r="L245" s="95" t="s">
        <v>298</v>
      </c>
      <c r="M245" s="285" t="s">
        <v>513</v>
      </c>
      <c r="N245" s="361"/>
      <c r="O245" s="96" t="s">
        <v>40</v>
      </c>
      <c r="P245" s="96"/>
      <c r="Q245" s="96"/>
    </row>
    <row r="246" spans="1:17" s="29" customFormat="1">
      <c r="A246" s="57"/>
      <c r="B246" s="82"/>
      <c r="C246" s="82"/>
      <c r="D246" s="59"/>
      <c r="E246" s="60"/>
      <c r="F246" s="61"/>
      <c r="G246" s="62"/>
      <c r="H246" s="82"/>
      <c r="I246" s="82"/>
      <c r="J246" s="82"/>
      <c r="K246" s="95"/>
      <c r="L246" s="95"/>
      <c r="M246" s="82"/>
      <c r="N246" s="361"/>
      <c r="O246" s="96"/>
      <c r="P246" s="96"/>
      <c r="Q246" s="96"/>
    </row>
    <row r="247" spans="1:17">
      <c r="A247" s="50">
        <f>A243+1</f>
        <v>48</v>
      </c>
      <c r="B247" s="118" t="s">
        <v>514</v>
      </c>
      <c r="C247" s="119" t="s">
        <v>432</v>
      </c>
      <c r="D247" s="53">
        <v>139246.39999999999</v>
      </c>
      <c r="E247" s="54">
        <f>D247*45%</f>
        <v>62660.88</v>
      </c>
      <c r="F247" s="55"/>
      <c r="G247" s="56">
        <f>SUM(F247:F249)</f>
        <v>0</v>
      </c>
      <c r="H247" s="119"/>
      <c r="I247" s="119"/>
      <c r="J247" s="119"/>
      <c r="K247" s="93">
        <f>D247-(E247+G247)</f>
        <v>76585.51999999999</v>
      </c>
      <c r="L247" s="93"/>
      <c r="M247" s="119"/>
      <c r="N247" s="119"/>
      <c r="O247" s="98"/>
      <c r="P247" s="98"/>
      <c r="Q247" s="98"/>
    </row>
    <row r="248" spans="1:17" s="29" customFormat="1">
      <c r="A248" s="57"/>
      <c r="B248" s="82"/>
      <c r="C248" s="82"/>
      <c r="D248" s="59"/>
      <c r="E248" s="60"/>
      <c r="F248" s="61"/>
      <c r="G248" s="62"/>
      <c r="H248" s="82"/>
      <c r="I248" s="82"/>
      <c r="J248" s="82"/>
      <c r="K248" s="95"/>
      <c r="L248" s="95"/>
      <c r="M248" s="82"/>
      <c r="N248" s="82"/>
      <c r="O248" s="96"/>
      <c r="P248" s="96"/>
      <c r="Q248" s="96"/>
    </row>
    <row r="249" spans="1:17" s="29" customFormat="1">
      <c r="A249" s="57"/>
      <c r="B249" s="82"/>
      <c r="C249" s="103"/>
      <c r="D249" s="59"/>
      <c r="E249" s="66"/>
      <c r="F249" s="67"/>
      <c r="G249" s="62"/>
      <c r="H249" s="74"/>
      <c r="I249" s="82"/>
      <c r="J249" s="82"/>
      <c r="K249" s="95"/>
      <c r="L249" s="95"/>
      <c r="M249" s="82"/>
      <c r="N249" s="82"/>
      <c r="O249" s="96"/>
      <c r="P249" s="96"/>
      <c r="Q249" s="96"/>
    </row>
    <row r="250" spans="1:17">
      <c r="A250" s="50">
        <f>A247+1</f>
        <v>49</v>
      </c>
      <c r="B250" s="118" t="s">
        <v>515</v>
      </c>
      <c r="C250" s="119" t="s">
        <v>516</v>
      </c>
      <c r="D250" s="53">
        <v>316838.3</v>
      </c>
      <c r="E250" s="54">
        <f>D250*85%</f>
        <v>269312.55499999999</v>
      </c>
      <c r="F250" s="55"/>
      <c r="G250" s="56">
        <f>SUM(F250:F254)</f>
        <v>13193.4871</v>
      </c>
      <c r="H250" s="119"/>
      <c r="I250" s="119"/>
      <c r="J250" s="119"/>
      <c r="K250" s="93">
        <f>D250-(E250+G250)</f>
        <v>34332.257899999968</v>
      </c>
      <c r="L250" s="93"/>
      <c r="M250" s="119"/>
      <c r="N250" s="119"/>
      <c r="O250" s="98"/>
      <c r="P250" s="98"/>
      <c r="Q250" s="98"/>
    </row>
    <row r="251" spans="1:17" s="283" customFormat="1">
      <c r="A251" s="274"/>
      <c r="B251" s="286" t="s">
        <v>1676</v>
      </c>
      <c r="C251" s="286" t="s">
        <v>516</v>
      </c>
      <c r="D251" s="276"/>
      <c r="E251" s="277"/>
      <c r="F251" s="202">
        <v>6641.8558000000003</v>
      </c>
      <c r="G251" s="278"/>
      <c r="H251" s="82" t="s">
        <v>506</v>
      </c>
      <c r="I251" s="286" t="s">
        <v>1733</v>
      </c>
      <c r="J251" s="286" t="s">
        <v>1677</v>
      </c>
      <c r="K251" s="279"/>
      <c r="L251" s="279" t="s">
        <v>1678</v>
      </c>
      <c r="M251" s="286" t="s">
        <v>1679</v>
      </c>
      <c r="N251" s="376"/>
      <c r="O251" s="282" t="s">
        <v>40</v>
      </c>
      <c r="P251" s="282"/>
      <c r="Q251" s="282"/>
    </row>
    <row r="252" spans="1:17" s="283" customFormat="1">
      <c r="A252" s="274"/>
      <c r="B252" s="286" t="s">
        <v>1676</v>
      </c>
      <c r="C252" s="286" t="s">
        <v>516</v>
      </c>
      <c r="D252" s="276"/>
      <c r="E252" s="292"/>
      <c r="F252" s="288">
        <v>6551.6313</v>
      </c>
      <c r="G252" s="278"/>
      <c r="H252" s="286" t="s">
        <v>506</v>
      </c>
      <c r="I252" s="286" t="s">
        <v>1734</v>
      </c>
      <c r="J252" s="286" t="s">
        <v>1712</v>
      </c>
      <c r="K252" s="279"/>
      <c r="L252" s="279" t="s">
        <v>1713</v>
      </c>
      <c r="M252" s="286" t="s">
        <v>1714</v>
      </c>
      <c r="N252" s="376"/>
      <c r="O252" s="341" t="s">
        <v>27</v>
      </c>
      <c r="P252" s="282"/>
      <c r="Q252" s="282"/>
    </row>
    <row r="253" spans="1:17" s="29" customFormat="1">
      <c r="A253" s="57"/>
      <c r="B253" s="82"/>
      <c r="C253" s="103"/>
      <c r="D253" s="59"/>
      <c r="E253" s="66"/>
      <c r="F253" s="67"/>
      <c r="G253" s="62"/>
      <c r="H253" s="74"/>
      <c r="I253" s="82"/>
      <c r="J253" s="82"/>
      <c r="K253" s="95"/>
      <c r="L253" s="95"/>
      <c r="M253" s="82"/>
      <c r="N253" s="361"/>
      <c r="O253" s="96"/>
      <c r="P253" s="96"/>
      <c r="Q253" s="96"/>
    </row>
    <row r="254" spans="1:17" s="29" customFormat="1">
      <c r="A254" s="57"/>
      <c r="B254" s="82"/>
      <c r="C254" s="103"/>
      <c r="D254" s="59"/>
      <c r="E254" s="66"/>
      <c r="F254" s="67"/>
      <c r="G254" s="62"/>
      <c r="H254" s="74"/>
      <c r="I254" s="82"/>
      <c r="J254" s="82"/>
      <c r="K254" s="95"/>
      <c r="L254" s="95"/>
      <c r="M254" s="82"/>
      <c r="N254" s="361"/>
      <c r="O254" s="96"/>
      <c r="P254" s="96"/>
      <c r="Q254" s="96"/>
    </row>
    <row r="255" spans="1:17">
      <c r="A255" s="50">
        <f>A250+1</f>
        <v>50</v>
      </c>
      <c r="B255" s="118" t="s">
        <v>517</v>
      </c>
      <c r="C255" s="119" t="s">
        <v>516</v>
      </c>
      <c r="D255" s="53">
        <v>127988.9</v>
      </c>
      <c r="E255" s="54">
        <f>D255*65%</f>
        <v>83192.785000000003</v>
      </c>
      <c r="F255" s="55"/>
      <c r="G255" s="56">
        <f>SUM(F255:F257)</f>
        <v>0</v>
      </c>
      <c r="H255" s="119"/>
      <c r="I255" s="119"/>
      <c r="J255" s="119"/>
      <c r="K255" s="93">
        <f>D255-(E255+G255)</f>
        <v>44796.114999999991</v>
      </c>
      <c r="L255" s="93"/>
      <c r="M255" s="119"/>
      <c r="N255" s="372"/>
      <c r="O255" s="98"/>
      <c r="P255" s="98"/>
      <c r="Q255" s="98"/>
    </row>
    <row r="256" spans="1:17" s="29" customFormat="1">
      <c r="A256" s="57"/>
      <c r="B256" s="82"/>
      <c r="C256" s="82"/>
      <c r="D256" s="59"/>
      <c r="E256" s="60"/>
      <c r="F256" s="61"/>
      <c r="G256" s="62"/>
      <c r="H256" s="82"/>
      <c r="I256" s="82"/>
      <c r="J256" s="82"/>
      <c r="K256" s="95"/>
      <c r="L256" s="95"/>
      <c r="M256" s="82"/>
      <c r="N256" s="361"/>
      <c r="O256" s="96"/>
      <c r="P256" s="96"/>
      <c r="Q256" s="96"/>
    </row>
    <row r="257" spans="1:17" s="29" customFormat="1">
      <c r="A257" s="57"/>
      <c r="B257" s="82"/>
      <c r="C257" s="103"/>
      <c r="D257" s="59"/>
      <c r="E257" s="66"/>
      <c r="F257" s="67"/>
      <c r="G257" s="62"/>
      <c r="H257" s="74"/>
      <c r="I257" s="82"/>
      <c r="J257" s="82"/>
      <c r="K257" s="95"/>
      <c r="L257" s="95"/>
      <c r="M257" s="82"/>
      <c r="N257" s="361"/>
      <c r="O257" s="96"/>
      <c r="P257" s="96"/>
      <c r="Q257" s="96"/>
    </row>
    <row r="258" spans="1:17">
      <c r="A258" s="50">
        <f>A255+1</f>
        <v>51</v>
      </c>
      <c r="B258" s="118" t="s">
        <v>518</v>
      </c>
      <c r="C258" s="119" t="s">
        <v>519</v>
      </c>
      <c r="D258" s="53">
        <v>711396.1</v>
      </c>
      <c r="E258" s="54">
        <f>D258*95%</f>
        <v>675826.29499999993</v>
      </c>
      <c r="F258" s="55"/>
      <c r="G258" s="56">
        <f>SUM(F258:F260)</f>
        <v>0</v>
      </c>
      <c r="H258" s="119"/>
      <c r="I258" s="119"/>
      <c r="J258" s="119"/>
      <c r="K258" s="93">
        <f>D258-(E258+G258)</f>
        <v>35569.805000000051</v>
      </c>
      <c r="L258" s="93"/>
      <c r="M258" s="119"/>
      <c r="N258" s="372"/>
      <c r="O258" s="98"/>
      <c r="P258" s="98"/>
      <c r="Q258" s="98"/>
    </row>
    <row r="259" spans="1:17" s="29" customFormat="1">
      <c r="A259" s="57"/>
      <c r="B259" s="82"/>
      <c r="C259" s="82"/>
      <c r="D259" s="59"/>
      <c r="E259" s="60"/>
      <c r="F259" s="61"/>
      <c r="G259" s="62"/>
      <c r="H259" s="82"/>
      <c r="I259" s="82"/>
      <c r="J259" s="82"/>
      <c r="K259" s="95"/>
      <c r="L259" s="95"/>
      <c r="M259" s="82"/>
      <c r="N259" s="361"/>
      <c r="O259" s="96"/>
      <c r="P259" s="96"/>
      <c r="Q259" s="96"/>
    </row>
    <row r="260" spans="1:17" s="29" customFormat="1">
      <c r="A260" s="57"/>
      <c r="B260" s="82"/>
      <c r="C260" s="103"/>
      <c r="D260" s="59"/>
      <c r="E260" s="66"/>
      <c r="F260" s="67"/>
      <c r="G260" s="62"/>
      <c r="H260" s="74"/>
      <c r="I260" s="82"/>
      <c r="J260" s="82"/>
      <c r="K260" s="95"/>
      <c r="L260" s="95"/>
      <c r="M260" s="82"/>
      <c r="N260" s="361"/>
      <c r="O260" s="96"/>
      <c r="P260" s="96"/>
      <c r="Q260" s="96"/>
    </row>
    <row r="261" spans="1:17">
      <c r="A261" s="50">
        <f>A258+1</f>
        <v>52</v>
      </c>
      <c r="B261" s="118" t="s">
        <v>520</v>
      </c>
      <c r="C261" s="119" t="s">
        <v>519</v>
      </c>
      <c r="D261" s="53">
        <v>295664.90000000002</v>
      </c>
      <c r="E261" s="54">
        <f>D261*100%</f>
        <v>295664.90000000002</v>
      </c>
      <c r="F261" s="55"/>
      <c r="G261" s="56">
        <f>SUM(F261:F263)</f>
        <v>0</v>
      </c>
      <c r="H261" s="119"/>
      <c r="I261" s="119"/>
      <c r="J261" s="119"/>
      <c r="K261" s="93">
        <f>D261-(E261+G261)</f>
        <v>0</v>
      </c>
      <c r="L261" s="93"/>
      <c r="M261" s="119"/>
      <c r="N261" s="372"/>
      <c r="O261" s="98"/>
      <c r="P261" s="98"/>
      <c r="Q261" s="98"/>
    </row>
    <row r="262" spans="1:17" s="29" customFormat="1">
      <c r="A262" s="57"/>
      <c r="B262" s="82"/>
      <c r="C262" s="82"/>
      <c r="D262" s="59"/>
      <c r="E262" s="60"/>
      <c r="F262" s="61"/>
      <c r="G262" s="62"/>
      <c r="H262" s="82"/>
      <c r="I262" s="82"/>
      <c r="J262" s="82"/>
      <c r="K262" s="95"/>
      <c r="L262" s="95"/>
      <c r="M262" s="82"/>
      <c r="N262" s="361"/>
      <c r="O262" s="96"/>
      <c r="P262" s="96"/>
      <c r="Q262" s="96"/>
    </row>
    <row r="263" spans="1:17" s="29" customFormat="1">
      <c r="A263" s="57"/>
      <c r="B263" s="82"/>
      <c r="C263" s="103"/>
      <c r="D263" s="59"/>
      <c r="E263" s="66"/>
      <c r="F263" s="67"/>
      <c r="G263" s="62"/>
      <c r="H263" s="74"/>
      <c r="I263" s="82"/>
      <c r="J263" s="82"/>
      <c r="K263" s="95"/>
      <c r="L263" s="95"/>
      <c r="M263" s="82"/>
      <c r="N263" s="361"/>
      <c r="O263" s="96"/>
      <c r="P263" s="96"/>
      <c r="Q263" s="96"/>
    </row>
    <row r="264" spans="1:17" ht="13.5" customHeight="1">
      <c r="A264" s="50">
        <f>A261+1</f>
        <v>53</v>
      </c>
      <c r="B264" s="118" t="s">
        <v>521</v>
      </c>
      <c r="C264" s="119" t="s">
        <v>519</v>
      </c>
      <c r="D264" s="53">
        <v>582948.19999999995</v>
      </c>
      <c r="E264" s="54">
        <f>D264*65%</f>
        <v>378916.32999999996</v>
      </c>
      <c r="F264" s="55"/>
      <c r="G264" s="56">
        <f>SUM(F264:F270)</f>
        <v>1098.6680000000001</v>
      </c>
      <c r="H264" s="119"/>
      <c r="I264" s="119"/>
      <c r="J264" s="119"/>
      <c r="K264" s="93"/>
      <c r="L264" s="93"/>
      <c r="M264" s="119"/>
      <c r="N264" s="372"/>
      <c r="O264" s="98"/>
      <c r="P264" s="98"/>
      <c r="Q264" s="98"/>
    </row>
    <row r="265" spans="1:17" s="29" customFormat="1" ht="13.5" customHeight="1">
      <c r="A265" s="57"/>
      <c r="B265" s="82" t="s">
        <v>522</v>
      </c>
      <c r="C265" s="82" t="s">
        <v>519</v>
      </c>
      <c r="D265" s="59"/>
      <c r="E265" s="60"/>
      <c r="F265" s="61">
        <v>184.084</v>
      </c>
      <c r="G265" s="62"/>
      <c r="H265" s="82" t="s">
        <v>523</v>
      </c>
      <c r="I265" s="82" t="s">
        <v>524</v>
      </c>
      <c r="J265" s="102" t="s">
        <v>525</v>
      </c>
      <c r="K265" s="95"/>
      <c r="L265" s="95" t="s">
        <v>526</v>
      </c>
      <c r="M265" s="285" t="s">
        <v>527</v>
      </c>
      <c r="N265" s="361" t="s">
        <v>528</v>
      </c>
      <c r="O265" s="96" t="s">
        <v>40</v>
      </c>
      <c r="P265" s="96"/>
      <c r="Q265" s="96"/>
    </row>
    <row r="266" spans="1:17" s="29" customFormat="1">
      <c r="A266" s="57"/>
      <c r="B266" s="82" t="s">
        <v>522</v>
      </c>
      <c r="C266" s="82" t="s">
        <v>519</v>
      </c>
      <c r="D266" s="59"/>
      <c r="E266" s="60"/>
      <c r="F266" s="61">
        <v>161.15989999999999</v>
      </c>
      <c r="G266" s="62"/>
      <c r="H266" s="82" t="s">
        <v>523</v>
      </c>
      <c r="I266" s="82" t="s">
        <v>529</v>
      </c>
      <c r="J266" s="82" t="s">
        <v>530</v>
      </c>
      <c r="K266" s="95"/>
      <c r="L266" s="95" t="s">
        <v>531</v>
      </c>
      <c r="M266" s="82" t="s">
        <v>532</v>
      </c>
      <c r="N266" s="361"/>
      <c r="O266" s="96" t="s">
        <v>27</v>
      </c>
      <c r="P266" s="96"/>
      <c r="Q266" s="96"/>
    </row>
    <row r="267" spans="1:17" s="29" customFormat="1">
      <c r="A267" s="57"/>
      <c r="B267" s="82" t="s">
        <v>522</v>
      </c>
      <c r="C267" s="82" t="s">
        <v>519</v>
      </c>
      <c r="D267" s="59"/>
      <c r="E267" s="60"/>
      <c r="F267" s="61">
        <v>96.018299999999996</v>
      </c>
      <c r="G267" s="62"/>
      <c r="H267" s="82" t="s">
        <v>523</v>
      </c>
      <c r="I267" s="82" t="s">
        <v>533</v>
      </c>
      <c r="J267" s="82" t="s">
        <v>534</v>
      </c>
      <c r="K267" s="95"/>
      <c r="L267" s="95" t="s">
        <v>531</v>
      </c>
      <c r="M267" s="82" t="s">
        <v>535</v>
      </c>
      <c r="N267" s="361"/>
      <c r="O267" s="96" t="s">
        <v>27</v>
      </c>
      <c r="P267" s="96"/>
      <c r="Q267" s="96"/>
    </row>
    <row r="268" spans="1:17" s="29" customFormat="1">
      <c r="A268" s="57"/>
      <c r="B268" s="82" t="s">
        <v>522</v>
      </c>
      <c r="C268" s="82" t="s">
        <v>519</v>
      </c>
      <c r="D268" s="59"/>
      <c r="E268" s="60"/>
      <c r="F268" s="61">
        <v>274.04450000000003</v>
      </c>
      <c r="G268" s="62"/>
      <c r="H268" s="82" t="s">
        <v>523</v>
      </c>
      <c r="I268" s="82" t="s">
        <v>536</v>
      </c>
      <c r="J268" s="82" t="s">
        <v>537</v>
      </c>
      <c r="K268" s="95"/>
      <c r="L268" s="95" t="s">
        <v>538</v>
      </c>
      <c r="M268" s="102" t="s">
        <v>539</v>
      </c>
      <c r="N268" s="361" t="s">
        <v>540</v>
      </c>
      <c r="O268" s="96" t="s">
        <v>27</v>
      </c>
      <c r="P268" s="96"/>
      <c r="Q268" s="96"/>
    </row>
    <row r="269" spans="1:17" s="283" customFormat="1">
      <c r="A269" s="274"/>
      <c r="B269" s="286" t="s">
        <v>522</v>
      </c>
      <c r="C269" s="286" t="s">
        <v>519</v>
      </c>
      <c r="D269" s="276"/>
      <c r="E269" s="277"/>
      <c r="F269" s="202">
        <v>383.36130000000003</v>
      </c>
      <c r="G269" s="278"/>
      <c r="H269" s="82" t="s">
        <v>523</v>
      </c>
      <c r="I269" s="285" t="s">
        <v>1807</v>
      </c>
      <c r="J269" s="286" t="s">
        <v>1766</v>
      </c>
      <c r="K269" s="279"/>
      <c r="L269" s="279" t="s">
        <v>1767</v>
      </c>
      <c r="M269" s="286" t="s">
        <v>1768</v>
      </c>
      <c r="N269" s="376" t="s">
        <v>1808</v>
      </c>
      <c r="O269" s="282" t="s">
        <v>27</v>
      </c>
      <c r="P269" s="282"/>
      <c r="Q269" s="282"/>
    </row>
    <row r="270" spans="1:17" s="29" customFormat="1">
      <c r="A270" s="57"/>
      <c r="B270" s="82"/>
      <c r="C270" s="82"/>
      <c r="D270" s="59"/>
      <c r="E270" s="60"/>
      <c r="F270" s="61"/>
      <c r="G270" s="62"/>
      <c r="H270" s="82"/>
      <c r="I270" s="82"/>
      <c r="J270" s="82"/>
      <c r="K270" s="95"/>
      <c r="L270" s="95"/>
      <c r="M270" s="82"/>
      <c r="N270" s="361"/>
      <c r="O270" s="96"/>
      <c r="P270" s="96"/>
      <c r="Q270" s="96"/>
    </row>
    <row r="271" spans="1:17">
      <c r="A271" s="50">
        <f>A264+1</f>
        <v>54</v>
      </c>
      <c r="B271" s="118" t="s">
        <v>541</v>
      </c>
      <c r="C271" s="119" t="s">
        <v>519</v>
      </c>
      <c r="D271" s="53">
        <v>1708500.1</v>
      </c>
      <c r="E271" s="54">
        <f>D271*60%</f>
        <v>1025100.06</v>
      </c>
      <c r="F271" s="55">
        <v>153.96809999999999</v>
      </c>
      <c r="G271" s="56">
        <f>SUM(F271:F274)</f>
        <v>631.59010000000001</v>
      </c>
      <c r="H271" s="119" t="s">
        <v>542</v>
      </c>
      <c r="I271" s="119" t="s">
        <v>543</v>
      </c>
      <c r="J271" s="119" t="s">
        <v>544</v>
      </c>
      <c r="K271" s="93">
        <f>D271-(E271+G271)</f>
        <v>682768.44990000001</v>
      </c>
      <c r="L271" s="93" t="s">
        <v>545</v>
      </c>
      <c r="M271" s="119" t="s">
        <v>546</v>
      </c>
      <c r="N271" s="372" t="s">
        <v>547</v>
      </c>
      <c r="O271" s="98" t="s">
        <v>27</v>
      </c>
      <c r="P271" s="98"/>
      <c r="Q271" s="98"/>
    </row>
    <row r="272" spans="1:17" s="29" customFormat="1">
      <c r="A272" s="57"/>
      <c r="B272" s="82" t="s">
        <v>1283</v>
      </c>
      <c r="C272" s="82" t="s">
        <v>519</v>
      </c>
      <c r="D272" s="59"/>
      <c r="E272" s="60"/>
      <c r="F272" s="61">
        <v>477.62200000000001</v>
      </c>
      <c r="G272" s="62"/>
      <c r="H272" s="82" t="s">
        <v>542</v>
      </c>
      <c r="I272" s="82" t="s">
        <v>1841</v>
      </c>
      <c r="J272" s="82" t="s">
        <v>1842</v>
      </c>
      <c r="K272" s="95"/>
      <c r="L272" s="95" t="s">
        <v>1843</v>
      </c>
      <c r="M272" s="82" t="s">
        <v>1844</v>
      </c>
      <c r="N272" s="361" t="s">
        <v>1845</v>
      </c>
      <c r="O272" s="282" t="s">
        <v>27</v>
      </c>
      <c r="P272" s="96"/>
      <c r="Q272" s="96"/>
    </row>
    <row r="273" spans="1:17" s="29" customFormat="1">
      <c r="A273" s="57"/>
      <c r="B273" s="422" t="s">
        <v>1894</v>
      </c>
      <c r="C273" s="439" t="s">
        <v>519</v>
      </c>
      <c r="D273" s="423"/>
      <c r="E273" s="440"/>
      <c r="F273" s="425" t="s">
        <v>1888</v>
      </c>
      <c r="G273" s="426"/>
      <c r="H273" s="425" t="s">
        <v>542</v>
      </c>
      <c r="I273" s="422" t="s">
        <v>1889</v>
      </c>
      <c r="J273" s="422" t="s">
        <v>1890</v>
      </c>
      <c r="K273" s="442"/>
      <c r="L273" s="427" t="s">
        <v>1891</v>
      </c>
      <c r="M273" s="422" t="s">
        <v>1892</v>
      </c>
      <c r="N273" s="422" t="s">
        <v>1893</v>
      </c>
      <c r="O273" s="422" t="s">
        <v>40</v>
      </c>
      <c r="P273" s="96"/>
      <c r="Q273" s="96"/>
    </row>
    <row r="274" spans="1:17" s="29" customFormat="1">
      <c r="A274" s="57"/>
      <c r="B274" s="82"/>
      <c r="C274" s="103"/>
      <c r="D274" s="59"/>
      <c r="E274" s="66"/>
      <c r="F274" s="67"/>
      <c r="G274" s="62"/>
      <c r="H274" s="74"/>
      <c r="I274" s="82"/>
      <c r="J274" s="82"/>
      <c r="K274" s="95"/>
      <c r="L274" s="95"/>
      <c r="M274" s="82"/>
      <c r="N274" s="82"/>
      <c r="O274" s="96"/>
      <c r="P274" s="96"/>
      <c r="Q274" s="96"/>
    </row>
    <row r="275" spans="1:17">
      <c r="A275" s="50">
        <f>A271+1</f>
        <v>55</v>
      </c>
      <c r="B275" s="118" t="s">
        <v>548</v>
      </c>
      <c r="C275" s="119" t="s">
        <v>519</v>
      </c>
      <c r="D275" s="53">
        <v>344428.5</v>
      </c>
      <c r="E275" s="54">
        <f>D275*50%</f>
        <v>172214.25</v>
      </c>
      <c r="F275" s="55"/>
      <c r="G275" s="56">
        <f>SUM(F275:F277)</f>
        <v>0</v>
      </c>
      <c r="H275" s="119"/>
      <c r="I275" s="119"/>
      <c r="J275" s="119"/>
      <c r="K275" s="93">
        <f>D275-(E275+G275)</f>
        <v>172214.25</v>
      </c>
      <c r="L275" s="93"/>
      <c r="M275" s="119"/>
      <c r="N275" s="119"/>
      <c r="O275" s="98"/>
      <c r="P275" s="98"/>
      <c r="Q275" s="98"/>
    </row>
    <row r="276" spans="1:17" s="29" customFormat="1">
      <c r="A276" s="57"/>
      <c r="B276" s="82"/>
      <c r="C276" s="82"/>
      <c r="D276" s="59"/>
      <c r="E276" s="60"/>
      <c r="F276" s="61"/>
      <c r="G276" s="62"/>
      <c r="H276" s="82"/>
      <c r="I276" s="82"/>
      <c r="J276" s="82"/>
      <c r="K276" s="95"/>
      <c r="L276" s="95"/>
      <c r="M276" s="82"/>
      <c r="N276" s="82"/>
      <c r="O276" s="96"/>
      <c r="P276" s="96"/>
      <c r="Q276" s="96"/>
    </row>
    <row r="277" spans="1:17" s="29" customFormat="1">
      <c r="A277" s="57"/>
      <c r="B277" s="82"/>
      <c r="C277" s="103"/>
      <c r="D277" s="59"/>
      <c r="E277" s="66"/>
      <c r="F277" s="67"/>
      <c r="G277" s="62"/>
      <c r="H277" s="74"/>
      <c r="I277" s="82"/>
      <c r="J277" s="82"/>
      <c r="K277" s="95"/>
      <c r="L277" s="95"/>
      <c r="M277" s="82"/>
      <c r="N277" s="361"/>
      <c r="O277" s="96"/>
      <c r="P277" s="96"/>
      <c r="Q277" s="96"/>
    </row>
    <row r="278" spans="1:17">
      <c r="A278" s="50">
        <f>A275+1</f>
        <v>56</v>
      </c>
      <c r="B278" s="118" t="s">
        <v>549</v>
      </c>
      <c r="C278" s="119" t="s">
        <v>519</v>
      </c>
      <c r="D278" s="53">
        <v>1441056.7</v>
      </c>
      <c r="E278" s="54">
        <f>D278*100%</f>
        <v>1441056.7</v>
      </c>
      <c r="F278" s="55"/>
      <c r="G278" s="56">
        <f>SUM(F278:F280)</f>
        <v>0</v>
      </c>
      <c r="H278" s="119"/>
      <c r="I278" s="119"/>
      <c r="J278" s="119"/>
      <c r="K278" s="93">
        <f>D278-(E278+G278)</f>
        <v>0</v>
      </c>
      <c r="L278" s="93"/>
      <c r="M278" s="119"/>
      <c r="N278" s="372" t="s">
        <v>550</v>
      </c>
      <c r="O278" s="98"/>
      <c r="P278" s="98"/>
      <c r="Q278" s="98"/>
    </row>
    <row r="279" spans="1:17" s="29" customFormat="1">
      <c r="A279" s="57"/>
      <c r="B279" s="82"/>
      <c r="C279" s="82"/>
      <c r="D279" s="59"/>
      <c r="E279" s="60"/>
      <c r="F279" s="61"/>
      <c r="G279" s="62"/>
      <c r="H279" s="82"/>
      <c r="I279" s="82"/>
      <c r="J279" s="82"/>
      <c r="K279" s="95"/>
      <c r="L279" s="95"/>
      <c r="M279" s="82"/>
      <c r="N279" s="361"/>
      <c r="O279" s="96"/>
      <c r="P279" s="96"/>
      <c r="Q279" s="96"/>
    </row>
    <row r="280" spans="1:17" s="29" customFormat="1">
      <c r="A280" s="57"/>
      <c r="B280" s="82"/>
      <c r="C280" s="103"/>
      <c r="D280" s="59"/>
      <c r="E280" s="66"/>
      <c r="F280" s="67"/>
      <c r="G280" s="62"/>
      <c r="H280" s="74"/>
      <c r="I280" s="82"/>
      <c r="J280" s="82"/>
      <c r="K280" s="95"/>
      <c r="L280" s="95"/>
      <c r="M280" s="82"/>
      <c r="N280" s="361"/>
      <c r="O280" s="96"/>
      <c r="P280" s="96"/>
      <c r="Q280" s="96"/>
    </row>
    <row r="281" spans="1:17">
      <c r="A281" s="50">
        <f>A278+1</f>
        <v>57</v>
      </c>
      <c r="B281" s="118" t="s">
        <v>551</v>
      </c>
      <c r="C281" s="119" t="s">
        <v>519</v>
      </c>
      <c r="D281" s="53">
        <v>167141.9</v>
      </c>
      <c r="E281" s="54">
        <f>D281*100%</f>
        <v>167141.9</v>
      </c>
      <c r="F281" s="55"/>
      <c r="G281" s="56">
        <f>SUM(F281:F283)</f>
        <v>0</v>
      </c>
      <c r="H281" s="119"/>
      <c r="I281" s="119"/>
      <c r="J281" s="119"/>
      <c r="K281" s="93">
        <f>D281-(E281+G281)</f>
        <v>0</v>
      </c>
      <c r="L281" s="93"/>
      <c r="M281" s="119"/>
      <c r="N281" s="372" t="s">
        <v>552</v>
      </c>
      <c r="O281" s="98"/>
      <c r="P281" s="98"/>
      <c r="Q281" s="98"/>
    </row>
    <row r="282" spans="1:17" s="29" customFormat="1">
      <c r="A282" s="57"/>
      <c r="B282" s="82"/>
      <c r="C282" s="82"/>
      <c r="D282" s="59"/>
      <c r="E282" s="60"/>
      <c r="F282" s="61"/>
      <c r="G282" s="62"/>
      <c r="H282" s="82"/>
      <c r="I282" s="82"/>
      <c r="J282" s="82"/>
      <c r="K282" s="95"/>
      <c r="L282" s="95"/>
      <c r="M282" s="82"/>
      <c r="N282" s="361"/>
      <c r="O282" s="96"/>
      <c r="P282" s="96"/>
      <c r="Q282" s="96"/>
    </row>
    <row r="283" spans="1:17" s="29" customFormat="1">
      <c r="A283" s="57"/>
      <c r="B283" s="82"/>
      <c r="C283" s="103"/>
      <c r="D283" s="59"/>
      <c r="E283" s="66"/>
      <c r="F283" s="67"/>
      <c r="G283" s="62"/>
      <c r="H283" s="74"/>
      <c r="I283" s="82"/>
      <c r="J283" s="82"/>
      <c r="K283" s="95"/>
      <c r="L283" s="95"/>
      <c r="M283" s="82"/>
      <c r="N283" s="361"/>
      <c r="O283" s="96"/>
      <c r="P283" s="96"/>
      <c r="Q283" s="96"/>
    </row>
    <row r="284" spans="1:17">
      <c r="A284" s="50">
        <f>A281+1</f>
        <v>58</v>
      </c>
      <c r="B284" s="118" t="s">
        <v>553</v>
      </c>
      <c r="C284" s="119" t="s">
        <v>519</v>
      </c>
      <c r="D284" s="53">
        <v>382380.9</v>
      </c>
      <c r="E284" s="54">
        <f>D284*50%</f>
        <v>191190.45</v>
      </c>
      <c r="F284" s="55">
        <v>38.527799999999999</v>
      </c>
      <c r="G284" s="56">
        <f>SUM(F284:F288)</f>
        <v>8056.5505000000012</v>
      </c>
      <c r="H284" s="119" t="s">
        <v>542</v>
      </c>
      <c r="I284" s="147" t="s">
        <v>554</v>
      </c>
      <c r="J284" s="141" t="s">
        <v>69</v>
      </c>
      <c r="K284" s="93">
        <f>D284-(E284+G284)</f>
        <v>183133.8995</v>
      </c>
      <c r="L284" s="93" t="s">
        <v>555</v>
      </c>
      <c r="M284" s="119" t="s">
        <v>556</v>
      </c>
      <c r="N284" s="380" t="s">
        <v>557</v>
      </c>
      <c r="O284" s="98" t="s">
        <v>27</v>
      </c>
      <c r="P284" s="98"/>
      <c r="Q284" s="98"/>
    </row>
    <row r="285" spans="1:17">
      <c r="A285" s="57"/>
      <c r="B285" s="82" t="s">
        <v>558</v>
      </c>
      <c r="C285" s="82" t="s">
        <v>519</v>
      </c>
      <c r="D285" s="59"/>
      <c r="E285" s="66"/>
      <c r="F285" s="67">
        <v>3549.4828000000002</v>
      </c>
      <c r="G285" s="62"/>
      <c r="H285" s="74" t="s">
        <v>542</v>
      </c>
      <c r="I285" s="102" t="s">
        <v>559</v>
      </c>
      <c r="J285" s="82" t="s">
        <v>560</v>
      </c>
      <c r="K285" s="95"/>
      <c r="L285" s="95" t="s">
        <v>38</v>
      </c>
      <c r="M285" s="82" t="s">
        <v>561</v>
      </c>
      <c r="N285" s="361"/>
      <c r="O285" s="96" t="s">
        <v>27</v>
      </c>
      <c r="P285" s="96"/>
      <c r="Q285" s="96"/>
    </row>
    <row r="286" spans="1:17" s="29" customFormat="1">
      <c r="A286" s="57"/>
      <c r="B286" s="82" t="s">
        <v>558</v>
      </c>
      <c r="C286" s="82" t="s">
        <v>519</v>
      </c>
      <c r="D286" s="59"/>
      <c r="E286" s="60"/>
      <c r="F286" s="61">
        <v>4301.4327000000003</v>
      </c>
      <c r="G286" s="62"/>
      <c r="H286" s="82" t="s">
        <v>542</v>
      </c>
      <c r="I286" s="82" t="s">
        <v>562</v>
      </c>
      <c r="J286" s="82" t="s">
        <v>563</v>
      </c>
      <c r="K286" s="95"/>
      <c r="L286" s="95" t="s">
        <v>531</v>
      </c>
      <c r="M286" s="82" t="s">
        <v>564</v>
      </c>
      <c r="N286" s="361" t="s">
        <v>1718</v>
      </c>
      <c r="O286" s="96" t="s">
        <v>27</v>
      </c>
      <c r="P286" s="96"/>
      <c r="Q286" s="96"/>
    </row>
    <row r="287" spans="1:17" s="29" customFormat="1">
      <c r="A287" s="57"/>
      <c r="B287" s="165" t="s">
        <v>558</v>
      </c>
      <c r="C287" s="165" t="s">
        <v>519</v>
      </c>
      <c r="D287" s="59"/>
      <c r="E287" s="66"/>
      <c r="F287" s="168">
        <v>167.10720000000001</v>
      </c>
      <c r="G287" s="62"/>
      <c r="H287" s="164"/>
      <c r="I287" s="82"/>
      <c r="J287" s="165" t="s">
        <v>1715</v>
      </c>
      <c r="K287" s="95"/>
      <c r="L287" s="181" t="s">
        <v>1716</v>
      </c>
      <c r="M287" s="165" t="s">
        <v>1717</v>
      </c>
      <c r="N287" s="379" t="s">
        <v>1613</v>
      </c>
      <c r="O287" s="182" t="s">
        <v>27</v>
      </c>
      <c r="P287" s="96"/>
      <c r="Q287" s="96"/>
    </row>
    <row r="288" spans="1:17" s="29" customFormat="1">
      <c r="A288" s="57"/>
      <c r="B288" s="82"/>
      <c r="C288" s="103"/>
      <c r="D288" s="59"/>
      <c r="E288" s="66"/>
      <c r="F288" s="67"/>
      <c r="G288" s="62"/>
      <c r="H288" s="74"/>
      <c r="I288" s="82"/>
      <c r="J288" s="82"/>
      <c r="K288" s="95"/>
      <c r="L288" s="95"/>
      <c r="M288" s="82"/>
      <c r="N288" s="361"/>
      <c r="O288" s="96"/>
      <c r="P288" s="96"/>
      <c r="Q288" s="96"/>
    </row>
    <row r="289" spans="1:17" ht="12" customHeight="1">
      <c r="A289" s="50">
        <f>A284+1</f>
        <v>59</v>
      </c>
      <c r="B289" s="118" t="s">
        <v>565</v>
      </c>
      <c r="C289" s="119" t="s">
        <v>519</v>
      </c>
      <c r="D289" s="53">
        <v>411461</v>
      </c>
      <c r="E289" s="54">
        <f>D289*60%</f>
        <v>246876.59999999998</v>
      </c>
      <c r="F289" s="55"/>
      <c r="G289" s="56">
        <f>SUM(F289:F291)</f>
        <v>0</v>
      </c>
      <c r="H289" s="119"/>
      <c r="I289" s="119"/>
      <c r="J289" s="119"/>
      <c r="K289" s="93">
        <f>D289-(E289+G289)</f>
        <v>164584.40000000002</v>
      </c>
      <c r="L289" s="93"/>
      <c r="M289" s="119"/>
      <c r="N289" s="372"/>
      <c r="O289" s="98"/>
      <c r="P289" s="98"/>
      <c r="Q289" s="98"/>
    </row>
    <row r="290" spans="1:17" s="29" customFormat="1">
      <c r="A290" s="57"/>
      <c r="B290" s="82"/>
      <c r="C290" s="82"/>
      <c r="D290" s="59"/>
      <c r="E290" s="60"/>
      <c r="F290" s="61"/>
      <c r="G290" s="62"/>
      <c r="H290" s="82"/>
      <c r="I290" s="82"/>
      <c r="J290" s="82"/>
      <c r="K290" s="95"/>
      <c r="L290" s="95"/>
      <c r="M290" s="82"/>
      <c r="N290" s="361"/>
      <c r="O290" s="96"/>
      <c r="P290" s="96"/>
      <c r="Q290" s="96"/>
    </row>
    <row r="291" spans="1:17" s="29" customFormat="1">
      <c r="A291" s="57"/>
      <c r="B291" s="82"/>
      <c r="C291" s="103"/>
      <c r="D291" s="59"/>
      <c r="E291" s="66"/>
      <c r="F291" s="67"/>
      <c r="G291" s="62"/>
      <c r="H291" s="74"/>
      <c r="I291" s="82"/>
      <c r="J291" s="82"/>
      <c r="K291" s="95"/>
      <c r="L291" s="95"/>
      <c r="M291" s="82"/>
      <c r="N291" s="361"/>
      <c r="O291" s="96"/>
      <c r="P291" s="96"/>
      <c r="Q291" s="96"/>
    </row>
    <row r="292" spans="1:17">
      <c r="A292" s="50">
        <f>A289+1</f>
        <v>60</v>
      </c>
      <c r="B292" s="118" t="s">
        <v>566</v>
      </c>
      <c r="C292" s="119" t="s">
        <v>519</v>
      </c>
      <c r="D292" s="53">
        <v>1033021.4</v>
      </c>
      <c r="E292" s="54">
        <f>D292*20%</f>
        <v>206604.28000000003</v>
      </c>
      <c r="F292" s="55"/>
      <c r="G292" s="56">
        <f>SUM(F292:F296)</f>
        <v>90630.789299999989</v>
      </c>
      <c r="H292" s="119"/>
      <c r="I292" s="119"/>
      <c r="J292" s="119"/>
      <c r="K292" s="93">
        <f>D292-(E292+G292)</f>
        <v>735786.33070000005</v>
      </c>
      <c r="L292" s="93"/>
      <c r="M292" s="119"/>
      <c r="N292" s="372"/>
      <c r="O292" s="98"/>
      <c r="P292" s="98"/>
      <c r="Q292" s="98"/>
    </row>
    <row r="293" spans="1:17" s="32" customFormat="1">
      <c r="A293" s="84"/>
      <c r="B293" s="120" t="s">
        <v>567</v>
      </c>
      <c r="C293" s="120" t="s">
        <v>519</v>
      </c>
      <c r="D293" s="85"/>
      <c r="E293" s="86"/>
      <c r="F293" s="87">
        <v>53943.170299999998</v>
      </c>
      <c r="G293" s="88"/>
      <c r="H293" s="120" t="s">
        <v>523</v>
      </c>
      <c r="I293" s="120" t="s">
        <v>568</v>
      </c>
      <c r="J293" s="120" t="s">
        <v>569</v>
      </c>
      <c r="K293" s="108"/>
      <c r="L293" s="108" t="s">
        <v>570</v>
      </c>
      <c r="M293" s="120" t="s">
        <v>571</v>
      </c>
      <c r="N293" s="371" t="s">
        <v>572</v>
      </c>
      <c r="O293" s="109" t="s">
        <v>40</v>
      </c>
      <c r="P293" s="109"/>
      <c r="Q293" s="109"/>
    </row>
    <row r="294" spans="1:17" s="29" customFormat="1">
      <c r="A294" s="57"/>
      <c r="B294" s="82" t="s">
        <v>567</v>
      </c>
      <c r="C294" s="103" t="s">
        <v>519</v>
      </c>
      <c r="D294" s="59"/>
      <c r="E294" s="66"/>
      <c r="F294" s="67">
        <v>16603.038799999998</v>
      </c>
      <c r="G294" s="62"/>
      <c r="H294" s="74" t="s">
        <v>523</v>
      </c>
      <c r="I294" s="102" t="s">
        <v>573</v>
      </c>
      <c r="J294" s="120" t="s">
        <v>574</v>
      </c>
      <c r="K294" s="95"/>
      <c r="L294" s="95" t="s">
        <v>575</v>
      </c>
      <c r="M294" s="82" t="s">
        <v>576</v>
      </c>
      <c r="N294" s="361"/>
      <c r="O294" s="96" t="s">
        <v>40</v>
      </c>
      <c r="P294" s="96"/>
      <c r="Q294" s="96"/>
    </row>
    <row r="295" spans="1:17" s="29" customFormat="1">
      <c r="A295" s="57"/>
      <c r="B295" s="82"/>
      <c r="C295" s="103"/>
      <c r="D295" s="59"/>
      <c r="E295" s="66"/>
      <c r="F295" s="67">
        <v>20084.5802</v>
      </c>
      <c r="G295" s="62"/>
      <c r="H295" s="74" t="s">
        <v>523</v>
      </c>
      <c r="I295" s="102" t="s">
        <v>577</v>
      </c>
      <c r="J295" s="120" t="s">
        <v>578</v>
      </c>
      <c r="K295" s="95"/>
      <c r="L295" s="95" t="s">
        <v>575</v>
      </c>
      <c r="M295" s="82" t="s">
        <v>579</v>
      </c>
      <c r="N295" s="361"/>
      <c r="O295" s="96" t="s">
        <v>40</v>
      </c>
      <c r="P295" s="96"/>
      <c r="Q295" s="96"/>
    </row>
    <row r="296" spans="1:17" s="29" customFormat="1">
      <c r="A296" s="57"/>
      <c r="B296" s="82"/>
      <c r="C296" s="82"/>
      <c r="D296" s="59"/>
      <c r="E296" s="60"/>
      <c r="F296" s="61"/>
      <c r="G296" s="62"/>
      <c r="H296" s="82"/>
      <c r="I296" s="82"/>
      <c r="J296" s="82"/>
      <c r="K296" s="95"/>
      <c r="L296" s="95"/>
      <c r="M296" s="82"/>
      <c r="N296" s="82"/>
      <c r="O296" s="96"/>
      <c r="P296" s="96"/>
      <c r="Q296" s="96"/>
    </row>
    <row r="297" spans="1:17">
      <c r="A297" s="50">
        <f>A292+1</f>
        <v>61</v>
      </c>
      <c r="B297" s="118" t="s">
        <v>580</v>
      </c>
      <c r="C297" s="119" t="s">
        <v>519</v>
      </c>
      <c r="D297" s="53">
        <v>1159149.3999999999</v>
      </c>
      <c r="E297" s="54">
        <f>D297*0%</f>
        <v>0</v>
      </c>
      <c r="F297" s="55"/>
      <c r="G297" s="56">
        <f>SUM(F297:F299)</f>
        <v>0</v>
      </c>
      <c r="H297" s="119"/>
      <c r="I297" s="119"/>
      <c r="J297" s="119"/>
      <c r="K297" s="93">
        <f>D297-(E297+G297)</f>
        <v>1159149.3999999999</v>
      </c>
      <c r="L297" s="93"/>
      <c r="M297" s="119"/>
      <c r="N297" s="119"/>
      <c r="O297" s="98"/>
      <c r="P297" s="98"/>
      <c r="Q297" s="98"/>
    </row>
    <row r="298" spans="1:17" s="29" customFormat="1">
      <c r="A298" s="57"/>
      <c r="B298" s="82"/>
      <c r="C298" s="82"/>
      <c r="D298" s="59"/>
      <c r="E298" s="60"/>
      <c r="F298" s="61"/>
      <c r="G298" s="62"/>
      <c r="H298" s="82"/>
      <c r="I298" s="82"/>
      <c r="J298" s="82"/>
      <c r="K298" s="95"/>
      <c r="L298" s="95"/>
      <c r="M298" s="82"/>
      <c r="N298" s="82"/>
      <c r="O298" s="96"/>
      <c r="P298" s="96"/>
      <c r="Q298" s="96"/>
    </row>
    <row r="299" spans="1:17" s="29" customFormat="1">
      <c r="A299" s="57"/>
      <c r="B299" s="82"/>
      <c r="C299" s="103"/>
      <c r="D299" s="59"/>
      <c r="E299" s="66"/>
      <c r="F299" s="67"/>
      <c r="G299" s="62"/>
      <c r="H299" s="74"/>
      <c r="I299" s="82"/>
      <c r="J299" s="82"/>
      <c r="K299" s="95"/>
      <c r="L299" s="95"/>
      <c r="M299" s="82"/>
      <c r="N299" s="82"/>
      <c r="O299" s="96"/>
      <c r="P299" s="96"/>
      <c r="Q299" s="96"/>
    </row>
    <row r="300" spans="1:17">
      <c r="A300" s="50">
        <f>A297+1</f>
        <v>62</v>
      </c>
      <c r="B300" s="118" t="s">
        <v>581</v>
      </c>
      <c r="C300" s="119" t="s">
        <v>519</v>
      </c>
      <c r="D300" s="53">
        <v>129819</v>
      </c>
      <c r="E300" s="54">
        <f>D300*55%</f>
        <v>71400.450000000012</v>
      </c>
      <c r="F300" s="55"/>
      <c r="G300" s="56">
        <f>SUM(F300:F302)</f>
        <v>0</v>
      </c>
      <c r="H300" s="119"/>
      <c r="I300" s="119"/>
      <c r="J300" s="119"/>
      <c r="K300" s="93">
        <f>D300-(E300+G300)</f>
        <v>58418.549999999988</v>
      </c>
      <c r="L300" s="93"/>
      <c r="M300" s="119"/>
      <c r="N300" s="119"/>
      <c r="O300" s="98"/>
      <c r="P300" s="98"/>
      <c r="Q300" s="98"/>
    </row>
    <row r="301" spans="1:17" s="29" customFormat="1">
      <c r="A301" s="57"/>
      <c r="B301" s="82"/>
      <c r="C301" s="82"/>
      <c r="D301" s="59"/>
      <c r="E301" s="60"/>
      <c r="F301" s="61"/>
      <c r="G301" s="62"/>
      <c r="H301" s="82"/>
      <c r="I301" s="82"/>
      <c r="J301" s="82"/>
      <c r="K301" s="95"/>
      <c r="L301" s="95"/>
      <c r="M301" s="82"/>
      <c r="N301" s="82"/>
      <c r="O301" s="96"/>
      <c r="P301" s="96"/>
      <c r="Q301" s="96"/>
    </row>
    <row r="302" spans="1:17" s="29" customFormat="1">
      <c r="A302" s="57"/>
      <c r="B302" s="82"/>
      <c r="C302" s="103"/>
      <c r="D302" s="59"/>
      <c r="E302" s="66"/>
      <c r="F302" s="67"/>
      <c r="G302" s="62"/>
      <c r="H302" s="74"/>
      <c r="I302" s="82"/>
      <c r="J302" s="82"/>
      <c r="K302" s="95"/>
      <c r="L302" s="95"/>
      <c r="M302" s="82"/>
      <c r="N302" s="82"/>
      <c r="O302" s="96"/>
      <c r="P302" s="96"/>
      <c r="Q302" s="96"/>
    </row>
    <row r="303" spans="1:17">
      <c r="A303" s="50">
        <f>A300+1</f>
        <v>63</v>
      </c>
      <c r="B303" s="118" t="s">
        <v>582</v>
      </c>
      <c r="C303" s="119" t="s">
        <v>519</v>
      </c>
      <c r="D303" s="53">
        <v>251259.4</v>
      </c>
      <c r="E303" s="54">
        <f>D303*70%</f>
        <v>175881.58</v>
      </c>
      <c r="F303" s="55"/>
      <c r="G303" s="56">
        <f>SUM(F303:F305)</f>
        <v>0</v>
      </c>
      <c r="H303" s="119"/>
      <c r="I303" s="119"/>
      <c r="J303" s="119"/>
      <c r="K303" s="93">
        <f>D303-(E303+G303)</f>
        <v>75377.820000000007</v>
      </c>
      <c r="L303" s="93"/>
      <c r="M303" s="119"/>
      <c r="N303" s="119"/>
      <c r="O303" s="98"/>
      <c r="P303" s="98"/>
      <c r="Q303" s="98"/>
    </row>
    <row r="304" spans="1:17" s="29" customFormat="1">
      <c r="A304" s="57"/>
      <c r="B304" s="82"/>
      <c r="C304" s="82"/>
      <c r="D304" s="59"/>
      <c r="E304" s="60"/>
      <c r="F304" s="61"/>
      <c r="G304" s="62"/>
      <c r="H304" s="82"/>
      <c r="I304" s="82"/>
      <c r="J304" s="82"/>
      <c r="K304" s="95"/>
      <c r="L304" s="95"/>
      <c r="M304" s="82"/>
      <c r="N304" s="82"/>
      <c r="O304" s="96"/>
      <c r="P304" s="96"/>
      <c r="Q304" s="96"/>
    </row>
    <row r="305" spans="1:17" s="29" customFormat="1">
      <c r="A305" s="57"/>
      <c r="B305" s="82"/>
      <c r="C305" s="103"/>
      <c r="D305" s="59"/>
      <c r="E305" s="66"/>
      <c r="F305" s="67"/>
      <c r="G305" s="62"/>
      <c r="H305" s="74"/>
      <c r="I305" s="82"/>
      <c r="J305" s="82"/>
      <c r="K305" s="95"/>
      <c r="L305" s="95"/>
      <c r="M305" s="82"/>
      <c r="N305" s="82"/>
      <c r="O305" s="96"/>
      <c r="P305" s="96"/>
      <c r="Q305" s="96"/>
    </row>
    <row r="306" spans="1:17">
      <c r="A306" s="50">
        <f>A303+1</f>
        <v>64</v>
      </c>
      <c r="B306" s="118" t="s">
        <v>583</v>
      </c>
      <c r="C306" s="119" t="s">
        <v>519</v>
      </c>
      <c r="D306" s="53">
        <v>377935.9</v>
      </c>
      <c r="E306" s="54">
        <f>D306*50%</f>
        <v>188967.95</v>
      </c>
      <c r="F306" s="55"/>
      <c r="G306" s="56">
        <f>SUM(F306:F309)</f>
        <v>0</v>
      </c>
      <c r="H306" s="119"/>
      <c r="I306" s="119"/>
      <c r="J306" s="119"/>
      <c r="K306" s="93">
        <f>D306-(E306+G306)</f>
        <v>188967.95</v>
      </c>
      <c r="L306" s="93"/>
      <c r="M306" s="119"/>
      <c r="N306" s="119"/>
      <c r="O306" s="98"/>
      <c r="P306" s="98"/>
      <c r="Q306" s="98"/>
    </row>
    <row r="307" spans="1:17" s="29" customFormat="1">
      <c r="A307" s="57"/>
      <c r="B307" s="82"/>
      <c r="C307" s="82"/>
      <c r="D307" s="59"/>
      <c r="E307" s="60"/>
      <c r="F307" s="61"/>
      <c r="G307" s="62"/>
      <c r="H307" s="82"/>
      <c r="I307" s="82"/>
      <c r="J307" s="82"/>
      <c r="K307" s="95"/>
      <c r="L307" s="95"/>
      <c r="M307" s="82"/>
      <c r="N307" s="82"/>
      <c r="O307" s="96"/>
      <c r="P307" s="96"/>
      <c r="Q307" s="96"/>
    </row>
    <row r="308" spans="1:17" s="29" customFormat="1">
      <c r="A308" s="57"/>
      <c r="B308" s="82"/>
      <c r="C308" s="103"/>
      <c r="D308" s="59"/>
      <c r="E308" s="66"/>
      <c r="F308" s="67"/>
      <c r="G308" s="62"/>
      <c r="H308" s="74"/>
      <c r="I308" s="82"/>
      <c r="J308" s="82"/>
      <c r="K308" s="95"/>
      <c r="L308" s="95"/>
      <c r="M308" s="82"/>
      <c r="N308" s="82"/>
      <c r="O308" s="96"/>
      <c r="P308" s="96"/>
      <c r="Q308" s="96"/>
    </row>
    <row r="309" spans="1:17" s="29" customFormat="1">
      <c r="A309" s="57"/>
      <c r="B309" s="82"/>
      <c r="C309" s="103"/>
      <c r="D309" s="59"/>
      <c r="E309" s="66"/>
      <c r="F309" s="67"/>
      <c r="G309" s="62"/>
      <c r="H309" s="74"/>
      <c r="I309" s="82"/>
      <c r="J309" s="82"/>
      <c r="K309" s="95"/>
      <c r="L309" s="95"/>
      <c r="M309" s="82"/>
      <c r="N309" s="82"/>
      <c r="O309" s="96"/>
      <c r="P309" s="96"/>
      <c r="Q309" s="96"/>
    </row>
    <row r="310" spans="1:17">
      <c r="A310" s="50">
        <f>A306+1</f>
        <v>65</v>
      </c>
      <c r="B310" s="118" t="s">
        <v>584</v>
      </c>
      <c r="C310" s="119" t="s">
        <v>585</v>
      </c>
      <c r="D310" s="53">
        <v>2364545.2000000002</v>
      </c>
      <c r="E310" s="54">
        <f>D310*24%</f>
        <v>567490.848</v>
      </c>
      <c r="F310" s="55"/>
      <c r="G310" s="56">
        <f>SUM(F310:F312)</f>
        <v>0</v>
      </c>
      <c r="H310" s="119"/>
      <c r="I310" s="119"/>
      <c r="J310" s="119"/>
      <c r="K310" s="93">
        <f>D310-(E310+G310)</f>
        <v>1797054.3520000002</v>
      </c>
      <c r="L310" s="93"/>
      <c r="M310" s="119"/>
      <c r="N310" s="119"/>
      <c r="O310" s="98"/>
      <c r="P310" s="98"/>
      <c r="Q310" s="98"/>
    </row>
    <row r="311" spans="1:17" s="29" customFormat="1">
      <c r="A311" s="57"/>
      <c r="B311" s="82"/>
      <c r="C311" s="82"/>
      <c r="D311" s="59"/>
      <c r="E311" s="60"/>
      <c r="F311" s="61"/>
      <c r="G311" s="62"/>
      <c r="H311" s="82"/>
      <c r="I311" s="82"/>
      <c r="J311" s="82"/>
      <c r="K311" s="95"/>
      <c r="L311" s="95"/>
      <c r="M311" s="82"/>
      <c r="N311" s="82"/>
      <c r="O311" s="96"/>
      <c r="P311" s="96"/>
      <c r="Q311" s="96"/>
    </row>
    <row r="312" spans="1:17" s="29" customFormat="1">
      <c r="A312" s="57"/>
      <c r="B312" s="82"/>
      <c r="C312" s="103"/>
      <c r="D312" s="59"/>
      <c r="E312" s="66"/>
      <c r="F312" s="67"/>
      <c r="G312" s="62"/>
      <c r="H312" s="74"/>
      <c r="I312" s="82"/>
      <c r="J312" s="82"/>
      <c r="K312" s="95"/>
      <c r="L312" s="95"/>
      <c r="M312" s="82"/>
      <c r="N312" s="82"/>
      <c r="O312" s="96"/>
      <c r="P312" s="96"/>
      <c r="Q312" s="96"/>
    </row>
    <row r="313" spans="1:17">
      <c r="A313" s="50">
        <f>A310+1</f>
        <v>66</v>
      </c>
      <c r="B313" s="118" t="s">
        <v>586</v>
      </c>
      <c r="C313" s="119" t="s">
        <v>585</v>
      </c>
      <c r="D313" s="53">
        <v>439841.9</v>
      </c>
      <c r="E313" s="54">
        <f>D313*59%</f>
        <v>259506.72099999999</v>
      </c>
      <c r="F313" s="55"/>
      <c r="G313" s="56">
        <f>SUM(F313:F315)</f>
        <v>0</v>
      </c>
      <c r="H313" s="119"/>
      <c r="I313" s="119"/>
      <c r="J313" s="119"/>
      <c r="K313" s="93">
        <f>D313-(E313+G313)</f>
        <v>180335.17900000003</v>
      </c>
      <c r="L313" s="93"/>
      <c r="M313" s="119"/>
      <c r="N313" s="119"/>
      <c r="O313" s="98"/>
      <c r="P313" s="98"/>
      <c r="Q313" s="98"/>
    </row>
    <row r="314" spans="1:17" s="29" customFormat="1">
      <c r="A314" s="57"/>
      <c r="B314" s="82"/>
      <c r="C314" s="82"/>
      <c r="D314" s="59"/>
      <c r="E314" s="60"/>
      <c r="F314" s="61"/>
      <c r="G314" s="62"/>
      <c r="H314" s="82"/>
      <c r="I314" s="82"/>
      <c r="J314" s="82"/>
      <c r="K314" s="95"/>
      <c r="L314" s="95"/>
      <c r="M314" s="82"/>
      <c r="N314" s="82"/>
      <c r="O314" s="96"/>
      <c r="P314" s="96"/>
      <c r="Q314" s="96"/>
    </row>
    <row r="315" spans="1:17" s="29" customFormat="1">
      <c r="A315" s="57"/>
      <c r="B315" s="82"/>
      <c r="C315" s="103"/>
      <c r="D315" s="59"/>
      <c r="E315" s="66"/>
      <c r="F315" s="67"/>
      <c r="G315" s="62"/>
      <c r="H315" s="74"/>
      <c r="I315" s="82"/>
      <c r="J315" s="82"/>
      <c r="K315" s="95"/>
      <c r="L315" s="95"/>
      <c r="M315" s="82"/>
      <c r="N315" s="82"/>
      <c r="O315" s="96"/>
      <c r="P315" s="96"/>
      <c r="Q315" s="96"/>
    </row>
    <row r="316" spans="1:17">
      <c r="A316" s="50">
        <f>A313+1</f>
        <v>67</v>
      </c>
      <c r="B316" s="118" t="s">
        <v>587</v>
      </c>
      <c r="C316" s="119" t="s">
        <v>585</v>
      </c>
      <c r="D316" s="53">
        <v>143115.70000000001</v>
      </c>
      <c r="E316" s="54">
        <f>D316*65%</f>
        <v>93025.205000000016</v>
      </c>
      <c r="F316" s="55"/>
      <c r="G316" s="56">
        <f>SUM(F316:F318)</f>
        <v>0</v>
      </c>
      <c r="H316" s="119"/>
      <c r="I316" s="119"/>
      <c r="J316" s="119"/>
      <c r="K316" s="93">
        <f>D316-(E316+G316)</f>
        <v>50090.494999999995</v>
      </c>
      <c r="L316" s="93"/>
      <c r="M316" s="119"/>
      <c r="N316" s="119"/>
      <c r="O316" s="98"/>
      <c r="P316" s="98"/>
      <c r="Q316" s="98"/>
    </row>
    <row r="317" spans="1:17" s="29" customFormat="1">
      <c r="A317" s="57"/>
      <c r="B317" s="82"/>
      <c r="C317" s="82"/>
      <c r="D317" s="59"/>
      <c r="E317" s="60"/>
      <c r="F317" s="61"/>
      <c r="G317" s="62"/>
      <c r="H317" s="82"/>
      <c r="I317" s="82"/>
      <c r="J317" s="82"/>
      <c r="K317" s="95"/>
      <c r="L317" s="95"/>
      <c r="M317" s="82"/>
      <c r="N317" s="82"/>
      <c r="O317" s="96"/>
      <c r="P317" s="96"/>
      <c r="Q317" s="96"/>
    </row>
    <row r="318" spans="1:17" s="29" customFormat="1">
      <c r="A318" s="57"/>
      <c r="B318" s="82"/>
      <c r="C318" s="103"/>
      <c r="D318" s="59"/>
      <c r="E318" s="66"/>
      <c r="F318" s="67"/>
      <c r="G318" s="62"/>
      <c r="H318" s="74"/>
      <c r="I318" s="82"/>
      <c r="J318" s="82"/>
      <c r="K318" s="95"/>
      <c r="L318" s="95"/>
      <c r="M318" s="82"/>
      <c r="N318" s="82"/>
      <c r="O318" s="96"/>
      <c r="P318" s="96"/>
      <c r="Q318" s="96"/>
    </row>
    <row r="319" spans="1:17">
      <c r="A319" s="50">
        <f>A316+1</f>
        <v>68</v>
      </c>
      <c r="B319" s="118" t="s">
        <v>588</v>
      </c>
      <c r="C319" s="119" t="s">
        <v>585</v>
      </c>
      <c r="D319" s="53">
        <v>1177062.8</v>
      </c>
      <c r="E319" s="54">
        <f>D319*10%</f>
        <v>117706.28000000001</v>
      </c>
      <c r="F319" s="55"/>
      <c r="G319" s="56">
        <f>SUM(F319:F321)</f>
        <v>503125</v>
      </c>
      <c r="H319" s="119"/>
      <c r="I319" s="119"/>
      <c r="J319" s="119"/>
      <c r="K319" s="93">
        <f>D319-(E319+G319)</f>
        <v>556231.52</v>
      </c>
      <c r="L319" s="93"/>
      <c r="M319" s="119"/>
      <c r="N319" s="119"/>
      <c r="O319" s="98"/>
      <c r="P319" s="98"/>
      <c r="Q319" s="98"/>
    </row>
    <row r="320" spans="1:17" s="29" customFormat="1">
      <c r="A320" s="57"/>
      <c r="B320" s="82" t="s">
        <v>589</v>
      </c>
      <c r="C320" s="82" t="s">
        <v>585</v>
      </c>
      <c r="D320" s="59"/>
      <c r="E320" s="60"/>
      <c r="F320" s="61">
        <v>503125</v>
      </c>
      <c r="G320" s="62"/>
      <c r="H320" s="82" t="s">
        <v>590</v>
      </c>
      <c r="I320" s="82" t="s">
        <v>591</v>
      </c>
      <c r="J320" s="82" t="s">
        <v>592</v>
      </c>
      <c r="K320" s="95"/>
      <c r="L320" s="95" t="s">
        <v>593</v>
      </c>
      <c r="M320" s="82" t="s">
        <v>594</v>
      </c>
      <c r="N320" s="82"/>
      <c r="O320" s="96" t="s">
        <v>40</v>
      </c>
      <c r="P320" s="96"/>
      <c r="Q320" s="96"/>
    </row>
    <row r="321" spans="1:17" s="29" customFormat="1">
      <c r="A321" s="57"/>
      <c r="B321" s="82"/>
      <c r="C321" s="103"/>
      <c r="D321" s="59"/>
      <c r="E321" s="66"/>
      <c r="F321" s="67"/>
      <c r="G321" s="62"/>
      <c r="H321" s="74"/>
      <c r="I321" s="82"/>
      <c r="J321" s="82"/>
      <c r="K321" s="95"/>
      <c r="L321" s="95"/>
      <c r="M321" s="82"/>
      <c r="N321" s="82"/>
      <c r="O321" s="96"/>
      <c r="P321" s="96"/>
      <c r="Q321" s="96"/>
    </row>
    <row r="322" spans="1:17">
      <c r="A322" s="50">
        <f>A319+1</f>
        <v>69</v>
      </c>
      <c r="B322" s="118" t="s">
        <v>595</v>
      </c>
      <c r="C322" s="119" t="s">
        <v>585</v>
      </c>
      <c r="D322" s="53">
        <v>1815256</v>
      </c>
      <c r="E322" s="54">
        <f>D322*26%</f>
        <v>471966.56</v>
      </c>
      <c r="F322" s="55"/>
      <c r="G322" s="56">
        <f>SUM(F322:F326)</f>
        <v>270012.51459999999</v>
      </c>
      <c r="H322" s="119"/>
      <c r="I322" s="119"/>
      <c r="J322" s="119"/>
      <c r="K322" s="93">
        <f>D322-(E322+G322)</f>
        <v>1073276.9254000001</v>
      </c>
      <c r="L322" s="93"/>
      <c r="M322" s="119"/>
      <c r="N322" s="119"/>
      <c r="O322" s="98"/>
      <c r="P322" s="98"/>
      <c r="Q322" s="98"/>
    </row>
    <row r="323" spans="1:17" s="29" customFormat="1">
      <c r="A323" s="57"/>
      <c r="B323" s="102" t="s">
        <v>596</v>
      </c>
      <c r="C323" s="102" t="s">
        <v>585</v>
      </c>
      <c r="D323" s="59"/>
      <c r="E323" s="60"/>
      <c r="F323" s="406">
        <v>270000</v>
      </c>
      <c r="G323" s="62"/>
      <c r="H323" s="102" t="s">
        <v>597</v>
      </c>
      <c r="I323" s="285" t="s">
        <v>1769</v>
      </c>
      <c r="J323" s="82" t="s">
        <v>1772</v>
      </c>
      <c r="K323" s="95"/>
      <c r="L323" s="95" t="s">
        <v>1771</v>
      </c>
      <c r="M323" s="285" t="s">
        <v>1770</v>
      </c>
      <c r="N323" s="82"/>
      <c r="O323" s="96" t="s">
        <v>40</v>
      </c>
      <c r="P323" s="96"/>
      <c r="Q323" s="96"/>
    </row>
    <row r="324" spans="1:17" s="38" customFormat="1">
      <c r="A324" s="57"/>
      <c r="B324" s="102" t="s">
        <v>596</v>
      </c>
      <c r="C324" s="102" t="s">
        <v>585</v>
      </c>
      <c r="D324" s="142"/>
      <c r="E324" s="71"/>
      <c r="F324" s="83">
        <v>12.5146</v>
      </c>
      <c r="G324" s="83"/>
      <c r="H324" s="102" t="s">
        <v>597</v>
      </c>
      <c r="I324" s="102" t="s">
        <v>598</v>
      </c>
      <c r="J324" s="102" t="s">
        <v>599</v>
      </c>
      <c r="K324" s="99"/>
      <c r="L324" s="99" t="s">
        <v>600</v>
      </c>
      <c r="M324" s="285" t="s">
        <v>601</v>
      </c>
      <c r="N324" s="361" t="s">
        <v>602</v>
      </c>
      <c r="O324" s="96" t="s">
        <v>27</v>
      </c>
      <c r="P324" s="96"/>
      <c r="Q324" s="96"/>
    </row>
    <row r="325" spans="1:17" s="29" customFormat="1">
      <c r="A325" s="57"/>
      <c r="B325" s="82" t="s">
        <v>596</v>
      </c>
      <c r="C325" s="82" t="s">
        <v>585</v>
      </c>
      <c r="D325" s="59"/>
      <c r="E325" s="66"/>
      <c r="F325" s="67" t="s">
        <v>1881</v>
      </c>
      <c r="G325" s="62"/>
      <c r="H325" s="82" t="s">
        <v>597</v>
      </c>
      <c r="I325" s="82"/>
      <c r="J325" s="82" t="s">
        <v>1882</v>
      </c>
      <c r="K325" s="95"/>
      <c r="L325" s="95"/>
      <c r="M325" s="82"/>
      <c r="N325" s="361"/>
      <c r="O325" s="96"/>
      <c r="P325" s="96"/>
      <c r="Q325" s="96"/>
    </row>
    <row r="326" spans="1:17" s="29" customFormat="1">
      <c r="A326" s="57"/>
      <c r="B326" s="82"/>
      <c r="C326" s="103"/>
      <c r="D326" s="59"/>
      <c r="E326" s="66"/>
      <c r="F326" s="67"/>
      <c r="G326" s="62"/>
      <c r="H326" s="74"/>
      <c r="I326" s="82"/>
      <c r="J326" s="82"/>
      <c r="K326" s="95"/>
      <c r="L326" s="95"/>
      <c r="M326" s="82"/>
      <c r="N326" s="361"/>
      <c r="O326" s="96"/>
      <c r="P326" s="96"/>
      <c r="Q326" s="96"/>
    </row>
    <row r="327" spans="1:17">
      <c r="A327" s="50">
        <f>A322+1</f>
        <v>70</v>
      </c>
      <c r="B327" s="118" t="s">
        <v>603</v>
      </c>
      <c r="C327" s="119" t="s">
        <v>585</v>
      </c>
      <c r="D327" s="53">
        <v>2802141.9</v>
      </c>
      <c r="E327" s="54">
        <f>D327*40%</f>
        <v>1120856.76</v>
      </c>
      <c r="F327" s="55"/>
      <c r="G327" s="56">
        <f>SUM(F327:F330)</f>
        <v>10454.561900000001</v>
      </c>
      <c r="H327" s="119"/>
      <c r="I327" s="119"/>
      <c r="J327" s="119"/>
      <c r="K327" s="93">
        <f>D327-(E327+G327)</f>
        <v>1670830.5780999998</v>
      </c>
      <c r="L327" s="93"/>
      <c r="M327" s="119"/>
      <c r="N327" s="372"/>
      <c r="O327" s="98"/>
      <c r="P327" s="98"/>
      <c r="Q327" s="98"/>
    </row>
    <row r="328" spans="1:17" s="29" customFormat="1">
      <c r="A328" s="57"/>
      <c r="B328" s="287" t="s">
        <v>1574</v>
      </c>
      <c r="C328" s="286" t="s">
        <v>585</v>
      </c>
      <c r="D328" s="166"/>
      <c r="E328" s="172"/>
      <c r="F328" s="202">
        <v>10454.561900000001</v>
      </c>
      <c r="G328" s="62"/>
      <c r="H328" s="285" t="s">
        <v>1573</v>
      </c>
      <c r="I328" s="285" t="s">
        <v>1572</v>
      </c>
      <c r="J328" s="286" t="s">
        <v>1565</v>
      </c>
      <c r="K328" s="95"/>
      <c r="L328" s="279" t="s">
        <v>1561</v>
      </c>
      <c r="M328" s="286" t="s">
        <v>1566</v>
      </c>
      <c r="N328" s="379"/>
      <c r="O328" s="282" t="s">
        <v>40</v>
      </c>
      <c r="P328" s="96"/>
      <c r="Q328" s="96"/>
    </row>
    <row r="329" spans="1:17" s="29" customFormat="1">
      <c r="A329" s="57"/>
      <c r="B329" s="287"/>
      <c r="C329" s="286"/>
      <c r="D329" s="59"/>
      <c r="E329" s="66"/>
      <c r="F329" s="67"/>
      <c r="G329" s="62"/>
      <c r="H329" s="164"/>
      <c r="I329" s="82"/>
      <c r="J329" s="82"/>
      <c r="K329" s="95"/>
      <c r="L329" s="95"/>
      <c r="M329" s="82"/>
      <c r="N329" s="361"/>
      <c r="O329" s="96"/>
      <c r="P329" s="96"/>
      <c r="Q329" s="96"/>
    </row>
    <row r="330" spans="1:17" s="29" customFormat="1">
      <c r="A330" s="57"/>
      <c r="B330" s="82"/>
      <c r="C330" s="103"/>
      <c r="D330" s="59"/>
      <c r="E330" s="66"/>
      <c r="F330" s="67"/>
      <c r="G330" s="62"/>
      <c r="H330" s="74"/>
      <c r="I330" s="82"/>
      <c r="J330" s="82"/>
      <c r="K330" s="95"/>
      <c r="L330" s="95"/>
      <c r="M330" s="82"/>
      <c r="N330" s="361"/>
      <c r="O330" s="96"/>
      <c r="P330" s="96"/>
      <c r="Q330" s="96"/>
    </row>
    <row r="331" spans="1:17">
      <c r="A331" s="50">
        <f>A327+1</f>
        <v>71</v>
      </c>
      <c r="B331" s="118" t="s">
        <v>604</v>
      </c>
      <c r="C331" s="119" t="s">
        <v>585</v>
      </c>
      <c r="D331" s="53">
        <v>10760329.199999999</v>
      </c>
      <c r="E331" s="54">
        <f>D331*26%</f>
        <v>2797685.5919999997</v>
      </c>
      <c r="F331" s="55">
        <v>326000.46750000003</v>
      </c>
      <c r="G331" s="56">
        <f>SUM(F331:F337)</f>
        <v>2266972.7681999998</v>
      </c>
      <c r="H331" s="289" t="s">
        <v>1577</v>
      </c>
      <c r="I331" s="119" t="s">
        <v>605</v>
      </c>
      <c r="J331" s="119" t="s">
        <v>606</v>
      </c>
      <c r="K331" s="93">
        <f>D331-(E331+G331)</f>
        <v>5695670.8398000002</v>
      </c>
      <c r="L331" s="93" t="s">
        <v>607</v>
      </c>
      <c r="M331" s="119" t="s">
        <v>608</v>
      </c>
      <c r="N331" s="372" t="s">
        <v>609</v>
      </c>
      <c r="O331" s="98" t="s">
        <v>40</v>
      </c>
      <c r="P331" s="98"/>
      <c r="Q331" s="98"/>
    </row>
    <row r="332" spans="1:17" s="29" customFormat="1">
      <c r="A332" s="57"/>
      <c r="B332" s="82" t="s">
        <v>610</v>
      </c>
      <c r="C332" s="82" t="s">
        <v>585</v>
      </c>
      <c r="D332" s="59"/>
      <c r="E332" s="60"/>
      <c r="F332" s="61">
        <v>1289</v>
      </c>
      <c r="G332" s="62"/>
      <c r="H332" s="285" t="s">
        <v>1577</v>
      </c>
      <c r="I332" s="82" t="s">
        <v>611</v>
      </c>
      <c r="J332" s="82" t="s">
        <v>612</v>
      </c>
      <c r="K332" s="95"/>
      <c r="L332" s="95" t="s">
        <v>613</v>
      </c>
      <c r="M332" s="82" t="s">
        <v>614</v>
      </c>
      <c r="N332" s="361" t="s">
        <v>609</v>
      </c>
      <c r="O332" s="96" t="s">
        <v>40</v>
      </c>
      <c r="P332" s="96"/>
      <c r="Q332" s="96"/>
    </row>
    <row r="333" spans="1:17" s="29" customFormat="1">
      <c r="A333" s="57"/>
      <c r="B333" s="82" t="s">
        <v>610</v>
      </c>
      <c r="C333" s="82" t="s">
        <v>585</v>
      </c>
      <c r="D333" s="59"/>
      <c r="E333" s="60"/>
      <c r="F333" s="61">
        <v>151250</v>
      </c>
      <c r="G333" s="62"/>
      <c r="H333" s="285" t="s">
        <v>1577</v>
      </c>
      <c r="I333" s="82" t="s">
        <v>615</v>
      </c>
      <c r="J333" s="82" t="s">
        <v>616</v>
      </c>
      <c r="K333" s="95"/>
      <c r="L333" s="95" t="s">
        <v>613</v>
      </c>
      <c r="M333" s="82" t="s">
        <v>617</v>
      </c>
      <c r="N333" s="361" t="s">
        <v>609</v>
      </c>
      <c r="O333" s="96" t="s">
        <v>40</v>
      </c>
      <c r="P333" s="96"/>
      <c r="Q333" s="96"/>
    </row>
    <row r="334" spans="1:17" s="29" customFormat="1">
      <c r="A334" s="81"/>
      <c r="B334" s="82" t="s">
        <v>610</v>
      </c>
      <c r="C334" s="82" t="s">
        <v>585</v>
      </c>
      <c r="D334" s="59"/>
      <c r="E334" s="60"/>
      <c r="F334" s="61">
        <v>975061.11069999996</v>
      </c>
      <c r="G334" s="62"/>
      <c r="H334" s="285" t="s">
        <v>1577</v>
      </c>
      <c r="I334" s="82" t="s">
        <v>618</v>
      </c>
      <c r="J334" s="82" t="s">
        <v>619</v>
      </c>
      <c r="K334" s="95"/>
      <c r="L334" s="95" t="s">
        <v>607</v>
      </c>
      <c r="M334" s="82" t="s">
        <v>620</v>
      </c>
      <c r="N334" s="361" t="s">
        <v>609</v>
      </c>
      <c r="O334" s="96" t="s">
        <v>40</v>
      </c>
      <c r="P334" s="96"/>
      <c r="Q334" s="96"/>
    </row>
    <row r="335" spans="1:17" s="29" customFormat="1">
      <c r="A335" s="81"/>
      <c r="B335" s="82" t="s">
        <v>610</v>
      </c>
      <c r="C335" s="82" t="s">
        <v>585</v>
      </c>
      <c r="D335" s="59"/>
      <c r="E335" s="60"/>
      <c r="F335" s="61">
        <v>781568.62410000002</v>
      </c>
      <c r="G335" s="62"/>
      <c r="H335" s="285" t="s">
        <v>1577</v>
      </c>
      <c r="I335" s="82" t="s">
        <v>621</v>
      </c>
      <c r="J335" s="82" t="s">
        <v>622</v>
      </c>
      <c r="K335" s="95"/>
      <c r="L335" s="95" t="s">
        <v>607</v>
      </c>
      <c r="M335" s="82" t="s">
        <v>623</v>
      </c>
      <c r="N335" s="361" t="s">
        <v>609</v>
      </c>
      <c r="O335" s="96" t="s">
        <v>40</v>
      </c>
      <c r="P335" s="96"/>
      <c r="Q335" s="96"/>
    </row>
    <row r="336" spans="1:17" s="29" customFormat="1">
      <c r="A336" s="81"/>
      <c r="B336" s="286" t="s">
        <v>610</v>
      </c>
      <c r="C336" s="286" t="s">
        <v>585</v>
      </c>
      <c r="D336" s="59"/>
      <c r="E336" s="60"/>
      <c r="F336" s="202">
        <v>31803.565900000001</v>
      </c>
      <c r="G336" s="62"/>
      <c r="H336" s="285" t="s">
        <v>1577</v>
      </c>
      <c r="I336" s="285" t="s">
        <v>1578</v>
      </c>
      <c r="J336" s="286" t="s">
        <v>1563</v>
      </c>
      <c r="K336" s="95"/>
      <c r="L336" s="279" t="s">
        <v>1561</v>
      </c>
      <c r="M336" s="286" t="s">
        <v>1564</v>
      </c>
      <c r="N336" s="361"/>
      <c r="O336" s="282" t="s">
        <v>40</v>
      </c>
      <c r="P336" s="96"/>
      <c r="Q336" s="96"/>
    </row>
    <row r="337" spans="1:19" s="29" customFormat="1">
      <c r="A337" s="81"/>
      <c r="B337" s="82"/>
      <c r="C337" s="82"/>
      <c r="D337" s="59"/>
      <c r="E337" s="60"/>
      <c r="F337" s="61"/>
      <c r="G337" s="62"/>
      <c r="H337" s="82"/>
      <c r="I337" s="82"/>
      <c r="J337" s="82"/>
      <c r="K337" s="95"/>
      <c r="L337" s="95"/>
      <c r="M337" s="82"/>
      <c r="N337" s="361"/>
      <c r="O337" s="96"/>
      <c r="P337" s="96"/>
      <c r="Q337" s="96"/>
    </row>
    <row r="338" spans="1:19">
      <c r="A338" s="50">
        <f>A331+1</f>
        <v>72</v>
      </c>
      <c r="B338" s="118" t="s">
        <v>624</v>
      </c>
      <c r="C338" s="119" t="s">
        <v>585</v>
      </c>
      <c r="D338" s="53">
        <v>1478698.7</v>
      </c>
      <c r="E338" s="54">
        <f>D338*20%</f>
        <v>295739.74</v>
      </c>
      <c r="F338" s="55"/>
      <c r="G338" s="56">
        <f>SUM(F338:F346)</f>
        <v>923381.63510000007</v>
      </c>
      <c r="H338" s="119"/>
      <c r="I338" s="119"/>
      <c r="J338" s="119"/>
      <c r="K338" s="93">
        <f>D338-(E338+G338)</f>
        <v>259577.32489999989</v>
      </c>
      <c r="L338" s="93"/>
      <c r="M338" s="119"/>
      <c r="N338" s="372"/>
      <c r="O338" s="98"/>
      <c r="P338" s="98"/>
      <c r="Q338" s="98"/>
    </row>
    <row r="339" spans="1:19" s="32" customFormat="1" ht="25.5">
      <c r="A339" s="84"/>
      <c r="B339" s="120" t="s">
        <v>625</v>
      </c>
      <c r="C339" s="120" t="s">
        <v>585</v>
      </c>
      <c r="D339" s="85"/>
      <c r="E339" s="86"/>
      <c r="F339" s="87">
        <v>19745.554899999999</v>
      </c>
      <c r="G339" s="88"/>
      <c r="H339" s="120" t="s">
        <v>626</v>
      </c>
      <c r="I339" s="120" t="s">
        <v>627</v>
      </c>
      <c r="J339" s="120" t="s">
        <v>628</v>
      </c>
      <c r="K339" s="108"/>
      <c r="L339" s="108" t="s">
        <v>629</v>
      </c>
      <c r="M339" s="120" t="s">
        <v>630</v>
      </c>
      <c r="N339" s="378" t="s">
        <v>1701</v>
      </c>
      <c r="O339" s="109" t="s">
        <v>27</v>
      </c>
      <c r="P339" s="109"/>
      <c r="Q339" s="109"/>
    </row>
    <row r="340" spans="1:19" s="32" customFormat="1" ht="38.25">
      <c r="A340" s="84"/>
      <c r="B340" s="120" t="s">
        <v>625</v>
      </c>
      <c r="C340" s="120" t="s">
        <v>585</v>
      </c>
      <c r="D340" s="85"/>
      <c r="E340" s="86"/>
      <c r="F340" s="87">
        <v>561965.99170000001</v>
      </c>
      <c r="G340" s="88"/>
      <c r="H340" s="120" t="s">
        <v>626</v>
      </c>
      <c r="I340" s="120" t="s">
        <v>631</v>
      </c>
      <c r="J340" s="120" t="s">
        <v>632</v>
      </c>
      <c r="K340" s="108"/>
      <c r="L340" s="108" t="s">
        <v>633</v>
      </c>
      <c r="M340" s="120" t="s">
        <v>634</v>
      </c>
      <c r="N340" s="378" t="s">
        <v>635</v>
      </c>
      <c r="O340" s="109" t="s">
        <v>40</v>
      </c>
      <c r="P340" s="109"/>
      <c r="Q340" s="109"/>
      <c r="S340" s="32" t="s">
        <v>636</v>
      </c>
    </row>
    <row r="341" spans="1:19" s="29" customFormat="1">
      <c r="A341" s="57"/>
      <c r="B341" s="82" t="s">
        <v>625</v>
      </c>
      <c r="C341" s="82" t="s">
        <v>585</v>
      </c>
      <c r="D341" s="59"/>
      <c r="E341" s="66"/>
      <c r="F341" s="67" t="s">
        <v>637</v>
      </c>
      <c r="G341" s="62"/>
      <c r="H341" s="82" t="s">
        <v>626</v>
      </c>
      <c r="I341" s="102" t="s">
        <v>638</v>
      </c>
      <c r="J341" s="102" t="s">
        <v>639</v>
      </c>
      <c r="K341" s="95"/>
      <c r="L341" s="99" t="s">
        <v>640</v>
      </c>
      <c r="M341" s="102" t="s">
        <v>641</v>
      </c>
      <c r="N341" s="361"/>
      <c r="O341" s="96" t="s">
        <v>40</v>
      </c>
      <c r="P341" s="96"/>
      <c r="Q341" s="96"/>
    </row>
    <row r="342" spans="1:19" s="29" customFormat="1">
      <c r="A342" s="57"/>
      <c r="B342" s="286" t="s">
        <v>625</v>
      </c>
      <c r="C342" s="286" t="s">
        <v>585</v>
      </c>
      <c r="D342" s="166"/>
      <c r="E342" s="167"/>
      <c r="F342" s="288">
        <v>110122.7018</v>
      </c>
      <c r="G342" s="62"/>
      <c r="H342" s="82" t="s">
        <v>626</v>
      </c>
      <c r="I342" s="285" t="s">
        <v>1576</v>
      </c>
      <c r="J342" s="286" t="s">
        <v>1560</v>
      </c>
      <c r="K342" s="95"/>
      <c r="L342" s="279" t="s">
        <v>1561</v>
      </c>
      <c r="M342" s="286" t="s">
        <v>1562</v>
      </c>
      <c r="N342" s="379"/>
      <c r="O342" s="282" t="s">
        <v>40</v>
      </c>
      <c r="P342" s="96"/>
      <c r="Q342" s="96"/>
    </row>
    <row r="343" spans="1:19" s="283" customFormat="1">
      <c r="A343" s="274"/>
      <c r="B343" s="286" t="s">
        <v>625</v>
      </c>
      <c r="C343" s="286" t="s">
        <v>585</v>
      </c>
      <c r="D343" s="276"/>
      <c r="E343" s="292"/>
      <c r="F343" s="288">
        <v>67895.508000000002</v>
      </c>
      <c r="G343" s="278"/>
      <c r="H343" s="82" t="s">
        <v>626</v>
      </c>
      <c r="I343" s="285" t="s">
        <v>1719</v>
      </c>
      <c r="J343" s="286" t="s">
        <v>1673</v>
      </c>
      <c r="K343" s="279"/>
      <c r="L343" s="279" t="s">
        <v>1671</v>
      </c>
      <c r="M343" s="286" t="s">
        <v>1672</v>
      </c>
      <c r="N343" s="376"/>
      <c r="O343" s="282" t="s">
        <v>40</v>
      </c>
      <c r="P343" s="282"/>
      <c r="Q343" s="282"/>
    </row>
    <row r="344" spans="1:19" s="283" customFormat="1">
      <c r="A344" s="274"/>
      <c r="B344" s="286" t="s">
        <v>625</v>
      </c>
      <c r="C344" s="286" t="s">
        <v>585</v>
      </c>
      <c r="D344" s="276"/>
      <c r="E344" s="292"/>
      <c r="F344" s="288">
        <v>87889.013800000001</v>
      </c>
      <c r="G344" s="278"/>
      <c r="H344" s="286" t="s">
        <v>626</v>
      </c>
      <c r="I344" s="285" t="s">
        <v>1720</v>
      </c>
      <c r="J344" s="286" t="s">
        <v>1674</v>
      </c>
      <c r="K344" s="279"/>
      <c r="L344" s="279" t="s">
        <v>1671</v>
      </c>
      <c r="M344" s="286" t="s">
        <v>1675</v>
      </c>
      <c r="N344" s="376"/>
      <c r="O344" s="282" t="s">
        <v>40</v>
      </c>
      <c r="P344" s="282"/>
      <c r="Q344" s="282"/>
    </row>
    <row r="345" spans="1:19" s="283" customFormat="1">
      <c r="A345" s="274"/>
      <c r="B345" s="286" t="s">
        <v>625</v>
      </c>
      <c r="C345" s="286" t="s">
        <v>585</v>
      </c>
      <c r="D345" s="276"/>
      <c r="E345" s="292"/>
      <c r="F345" s="288">
        <v>75762.8649</v>
      </c>
      <c r="G345" s="278"/>
      <c r="H345" s="286" t="s">
        <v>626</v>
      </c>
      <c r="I345" s="285" t="s">
        <v>1840</v>
      </c>
      <c r="J345" s="286" t="s">
        <v>1837</v>
      </c>
      <c r="K345" s="279"/>
      <c r="L345" s="279" t="s">
        <v>1838</v>
      </c>
      <c r="M345" s="286" t="s">
        <v>1839</v>
      </c>
      <c r="N345" s="376"/>
      <c r="O345" s="282" t="s">
        <v>40</v>
      </c>
      <c r="P345" s="282"/>
      <c r="Q345" s="282"/>
    </row>
    <row r="346" spans="1:19" s="29" customFormat="1">
      <c r="A346" s="57"/>
      <c r="B346" s="82"/>
      <c r="C346" s="82"/>
      <c r="D346" s="59"/>
      <c r="E346" s="60"/>
      <c r="F346" s="61"/>
      <c r="G346" s="62"/>
      <c r="H346" s="82"/>
      <c r="I346" s="82"/>
      <c r="J346" s="82"/>
      <c r="K346" s="95"/>
      <c r="L346" s="95"/>
      <c r="M346" s="82"/>
      <c r="N346" s="361"/>
      <c r="O346" s="96"/>
      <c r="P346" s="96"/>
      <c r="Q346" s="96"/>
    </row>
    <row r="347" spans="1:19">
      <c r="A347" s="50">
        <f>A338+1</f>
        <v>73</v>
      </c>
      <c r="B347" s="118" t="s">
        <v>642</v>
      </c>
      <c r="C347" s="119" t="s">
        <v>585</v>
      </c>
      <c r="D347" s="53">
        <v>1789838.9</v>
      </c>
      <c r="E347" s="54">
        <f>D347*20%</f>
        <v>357967.78</v>
      </c>
      <c r="F347" s="55"/>
      <c r="G347" s="56">
        <f>SUM(F347:F353)</f>
        <v>54458.888599999998</v>
      </c>
      <c r="H347" s="119"/>
      <c r="I347" s="119"/>
      <c r="J347" s="119"/>
      <c r="K347" s="93">
        <f>D347-(E347+G347)</f>
        <v>1377412.2313999999</v>
      </c>
      <c r="L347" s="93"/>
      <c r="M347" s="119"/>
      <c r="N347" s="119"/>
      <c r="O347" s="98"/>
      <c r="P347" s="98"/>
      <c r="Q347" s="98"/>
    </row>
    <row r="348" spans="1:19" s="29" customFormat="1">
      <c r="A348" s="57"/>
      <c r="B348" s="82" t="s">
        <v>643</v>
      </c>
      <c r="C348" s="82" t="s">
        <v>585</v>
      </c>
      <c r="D348" s="59"/>
      <c r="E348" s="66"/>
      <c r="F348" s="67" t="s">
        <v>644</v>
      </c>
      <c r="G348" s="62"/>
      <c r="H348" s="82" t="s">
        <v>645</v>
      </c>
      <c r="I348" s="82" t="s">
        <v>646</v>
      </c>
      <c r="J348" s="82" t="s">
        <v>647</v>
      </c>
      <c r="K348" s="95"/>
      <c r="L348" s="95" t="s">
        <v>648</v>
      </c>
      <c r="M348" s="82" t="s">
        <v>649</v>
      </c>
      <c r="N348" s="361" t="s">
        <v>650</v>
      </c>
      <c r="O348" s="96" t="s">
        <v>27</v>
      </c>
      <c r="P348" s="96"/>
      <c r="Q348" s="96"/>
    </row>
    <row r="349" spans="1:19" s="29" customFormat="1">
      <c r="A349" s="57"/>
      <c r="B349" s="82" t="s">
        <v>643</v>
      </c>
      <c r="C349" s="82" t="s">
        <v>585</v>
      </c>
      <c r="D349" s="59"/>
      <c r="E349" s="66"/>
      <c r="F349" s="67">
        <v>28695.374</v>
      </c>
      <c r="G349" s="62"/>
      <c r="H349" s="82" t="s">
        <v>645</v>
      </c>
      <c r="I349" s="82" t="s">
        <v>651</v>
      </c>
      <c r="J349" s="82" t="s">
        <v>652</v>
      </c>
      <c r="K349" s="95"/>
      <c r="L349" s="95" t="s">
        <v>648</v>
      </c>
      <c r="M349" s="82" t="s">
        <v>649</v>
      </c>
      <c r="N349" s="361" t="s">
        <v>650</v>
      </c>
      <c r="O349" s="96" t="s">
        <v>27</v>
      </c>
      <c r="P349" s="96"/>
      <c r="Q349" s="96"/>
    </row>
    <row r="350" spans="1:19" s="29" customFormat="1">
      <c r="A350" s="81"/>
      <c r="B350" s="82" t="s">
        <v>643</v>
      </c>
      <c r="C350" s="82" t="s">
        <v>585</v>
      </c>
      <c r="D350" s="59"/>
      <c r="E350" s="60"/>
      <c r="F350" s="61">
        <v>25763.514599999999</v>
      </c>
      <c r="G350" s="62"/>
      <c r="H350" s="82" t="s">
        <v>645</v>
      </c>
      <c r="I350" s="82" t="s">
        <v>653</v>
      </c>
      <c r="J350" s="82" t="s">
        <v>654</v>
      </c>
      <c r="K350" s="95"/>
      <c r="L350" s="95" t="s">
        <v>655</v>
      </c>
      <c r="M350" s="82" t="s">
        <v>656</v>
      </c>
      <c r="N350" s="361" t="s">
        <v>657</v>
      </c>
      <c r="O350" s="96" t="s">
        <v>40</v>
      </c>
      <c r="P350" s="96"/>
      <c r="Q350" s="96"/>
    </row>
    <row r="351" spans="1:19" s="29" customFormat="1" ht="13.5">
      <c r="A351" s="81"/>
      <c r="B351" s="82" t="s">
        <v>643</v>
      </c>
      <c r="C351" s="82" t="s">
        <v>585</v>
      </c>
      <c r="D351" s="59"/>
      <c r="E351" s="66"/>
      <c r="F351" s="67" t="s">
        <v>658</v>
      </c>
      <c r="G351" s="62"/>
      <c r="H351" s="82" t="s">
        <v>659</v>
      </c>
      <c r="I351" s="82" t="s">
        <v>660</v>
      </c>
      <c r="J351" s="102" t="s">
        <v>661</v>
      </c>
      <c r="K351" s="95"/>
      <c r="L351" s="95" t="s">
        <v>662</v>
      </c>
      <c r="M351" s="102" t="s">
        <v>663</v>
      </c>
      <c r="N351" s="361" t="s">
        <v>1702</v>
      </c>
      <c r="O351" s="96" t="s">
        <v>40</v>
      </c>
      <c r="P351" s="96"/>
      <c r="Q351" s="96"/>
    </row>
    <row r="352" spans="1:19" s="29" customFormat="1">
      <c r="A352" s="81"/>
      <c r="B352" s="82"/>
      <c r="C352" s="103"/>
      <c r="D352" s="59"/>
      <c r="E352" s="66"/>
      <c r="F352" s="67"/>
      <c r="G352" s="62"/>
      <c r="H352" s="74"/>
      <c r="I352" s="82"/>
      <c r="J352" s="102"/>
      <c r="K352" s="95"/>
      <c r="L352" s="95"/>
      <c r="M352" s="102"/>
      <c r="N352" s="361"/>
      <c r="O352" s="96"/>
      <c r="P352" s="96"/>
      <c r="Q352" s="96"/>
    </row>
    <row r="353" spans="1:17" s="29" customFormat="1">
      <c r="A353" s="81"/>
      <c r="B353" s="82"/>
      <c r="C353" s="82"/>
      <c r="D353" s="59"/>
      <c r="E353" s="60"/>
      <c r="F353" s="61"/>
      <c r="G353" s="62"/>
      <c r="H353" s="82"/>
      <c r="I353" s="82"/>
      <c r="J353" s="82"/>
      <c r="K353" s="95"/>
      <c r="L353" s="95"/>
      <c r="M353" s="82"/>
      <c r="N353" s="361"/>
      <c r="O353" s="96"/>
      <c r="P353" s="96"/>
      <c r="Q353" s="96"/>
    </row>
    <row r="354" spans="1:17">
      <c r="A354" s="50">
        <f>A347+1</f>
        <v>74</v>
      </c>
      <c r="B354" s="118" t="s">
        <v>664</v>
      </c>
      <c r="C354" s="119" t="s">
        <v>585</v>
      </c>
      <c r="D354" s="53">
        <v>189650.6</v>
      </c>
      <c r="E354" s="54">
        <f>D354*27%</f>
        <v>51205.662000000004</v>
      </c>
      <c r="F354" s="55"/>
      <c r="G354" s="56">
        <f>SUM(F354:F356)</f>
        <v>0</v>
      </c>
      <c r="H354" s="119"/>
      <c r="I354" s="119"/>
      <c r="J354" s="119"/>
      <c r="K354" s="93">
        <f>D354-(E354+G354)</f>
        <v>138444.93799999999</v>
      </c>
      <c r="L354" s="93"/>
      <c r="M354" s="119"/>
      <c r="N354" s="372"/>
      <c r="O354" s="98"/>
      <c r="P354" s="98"/>
      <c r="Q354" s="98"/>
    </row>
    <row r="355" spans="1:17" s="29" customFormat="1">
      <c r="A355" s="57"/>
      <c r="B355" s="82"/>
      <c r="C355" s="82"/>
      <c r="D355" s="59"/>
      <c r="E355" s="60"/>
      <c r="F355" s="61"/>
      <c r="G355" s="62"/>
      <c r="H355" s="82"/>
      <c r="I355" s="82"/>
      <c r="J355" s="82"/>
      <c r="K355" s="95"/>
      <c r="L355" s="95"/>
      <c r="M355" s="82"/>
      <c r="N355" s="361"/>
      <c r="O355" s="96"/>
      <c r="P355" s="96"/>
      <c r="Q355" s="96"/>
    </row>
    <row r="356" spans="1:17" s="29" customFormat="1">
      <c r="A356" s="57"/>
      <c r="B356" s="82"/>
      <c r="C356" s="103"/>
      <c r="D356" s="59"/>
      <c r="E356" s="66"/>
      <c r="F356" s="67"/>
      <c r="G356" s="62"/>
      <c r="H356" s="74"/>
      <c r="I356" s="82"/>
      <c r="J356" s="82"/>
      <c r="K356" s="95"/>
      <c r="L356" s="95"/>
      <c r="M356" s="82"/>
      <c r="N356" s="361"/>
      <c r="O356" s="96"/>
      <c r="P356" s="96"/>
      <c r="Q356" s="96"/>
    </row>
    <row r="357" spans="1:17">
      <c r="A357" s="50">
        <f>A354+1</f>
        <v>75</v>
      </c>
      <c r="B357" s="118" t="s">
        <v>665</v>
      </c>
      <c r="C357" s="119" t="s">
        <v>666</v>
      </c>
      <c r="D357" s="53">
        <v>1707405.1</v>
      </c>
      <c r="E357" s="54">
        <f>D357*60%</f>
        <v>1024443.06</v>
      </c>
      <c r="F357" s="55"/>
      <c r="G357" s="56">
        <f>SUM(F357:F360)</f>
        <v>728844.29099999997</v>
      </c>
      <c r="H357" s="119"/>
      <c r="I357" s="119"/>
      <c r="J357" s="119"/>
      <c r="K357" s="93">
        <f>D357-(E357+G357)</f>
        <v>-45882.250999999931</v>
      </c>
      <c r="L357" s="93"/>
      <c r="M357" s="119"/>
      <c r="N357" s="372"/>
      <c r="O357" s="98"/>
      <c r="P357" s="98"/>
      <c r="Q357" s="98"/>
    </row>
    <row r="358" spans="1:17" s="29" customFormat="1">
      <c r="A358" s="57"/>
      <c r="B358" s="82" t="s">
        <v>665</v>
      </c>
      <c r="C358" s="82" t="s">
        <v>666</v>
      </c>
      <c r="D358" s="59"/>
      <c r="E358" s="60"/>
      <c r="F358" s="61">
        <v>470012.88270000002</v>
      </c>
      <c r="G358" s="62"/>
      <c r="H358" s="82" t="s">
        <v>667</v>
      </c>
      <c r="I358" s="82" t="s">
        <v>668</v>
      </c>
      <c r="J358" s="82" t="s">
        <v>669</v>
      </c>
      <c r="K358" s="95"/>
      <c r="L358" s="95" t="s">
        <v>662</v>
      </c>
      <c r="M358" s="82" t="s">
        <v>670</v>
      </c>
      <c r="N358" s="361" t="s">
        <v>671</v>
      </c>
      <c r="O358" s="96" t="s">
        <v>40</v>
      </c>
      <c r="P358" s="96"/>
      <c r="Q358" s="96"/>
    </row>
    <row r="359" spans="1:17" s="29" customFormat="1">
      <c r="A359" s="57"/>
      <c r="B359" s="82" t="s">
        <v>665</v>
      </c>
      <c r="C359" s="82" t="s">
        <v>666</v>
      </c>
      <c r="D359" s="59"/>
      <c r="E359" s="60"/>
      <c r="F359" s="61">
        <v>258831.40830000001</v>
      </c>
      <c r="G359" s="62"/>
      <c r="H359" s="82" t="s">
        <v>667</v>
      </c>
      <c r="I359" s="82" t="s">
        <v>672</v>
      </c>
      <c r="J359" s="285" t="s">
        <v>1799</v>
      </c>
      <c r="K359" s="95"/>
      <c r="L359" s="95" t="s">
        <v>655</v>
      </c>
      <c r="M359" s="82" t="s">
        <v>673</v>
      </c>
      <c r="N359" s="361" t="s">
        <v>657</v>
      </c>
      <c r="O359" s="96" t="s">
        <v>40</v>
      </c>
      <c r="P359" s="96"/>
      <c r="Q359" s="96"/>
    </row>
    <row r="360" spans="1:17" s="29" customFormat="1">
      <c r="A360" s="57"/>
      <c r="B360" s="82"/>
      <c r="C360" s="82"/>
      <c r="D360" s="59"/>
      <c r="E360" s="60"/>
      <c r="F360" s="61"/>
      <c r="G360" s="62"/>
      <c r="H360" s="82"/>
      <c r="I360" s="82"/>
      <c r="J360" s="82"/>
      <c r="K360" s="95"/>
      <c r="L360" s="95"/>
      <c r="M360" s="82"/>
      <c r="N360" s="361"/>
      <c r="O360" s="96"/>
      <c r="P360" s="96"/>
      <c r="Q360" s="96"/>
    </row>
    <row r="361" spans="1:17">
      <c r="A361" s="50">
        <f>A357+1</f>
        <v>76</v>
      </c>
      <c r="B361" s="118" t="s">
        <v>674</v>
      </c>
      <c r="C361" s="119" t="s">
        <v>666</v>
      </c>
      <c r="D361" s="53">
        <v>6204114.7999999998</v>
      </c>
      <c r="E361" s="54">
        <f>D361*90%</f>
        <v>5583703.3200000003</v>
      </c>
      <c r="F361" s="55"/>
      <c r="G361" s="56">
        <f>SUM(F361:F365)</f>
        <v>33379.301299999999</v>
      </c>
      <c r="H361" s="119"/>
      <c r="I361" s="119"/>
      <c r="J361" s="119"/>
      <c r="K361" s="93">
        <f>D361-(E361+G361)</f>
        <v>587032.17869999912</v>
      </c>
      <c r="L361" s="93"/>
      <c r="M361" s="119"/>
      <c r="N361" s="372"/>
      <c r="O361" s="412"/>
      <c r="P361" s="98"/>
      <c r="Q361" s="98"/>
    </row>
    <row r="362" spans="1:17" s="29" customFormat="1">
      <c r="A362" s="57"/>
      <c r="B362" s="286" t="s">
        <v>1647</v>
      </c>
      <c r="C362" s="286" t="s">
        <v>666</v>
      </c>
      <c r="D362" s="283"/>
      <c r="E362" s="277"/>
      <c r="F362" s="347">
        <v>7587.3939</v>
      </c>
      <c r="G362" s="169"/>
      <c r="H362" s="165"/>
      <c r="I362" s="285" t="s">
        <v>1661</v>
      </c>
      <c r="J362" s="286" t="s">
        <v>1644</v>
      </c>
      <c r="K362" s="181"/>
      <c r="L362" s="279" t="s">
        <v>1646</v>
      </c>
      <c r="M362" s="286" t="s">
        <v>1649</v>
      </c>
      <c r="N362" s="379"/>
      <c r="O362" s="282" t="s">
        <v>40</v>
      </c>
      <c r="P362" s="96"/>
      <c r="Q362" s="96"/>
    </row>
    <row r="363" spans="1:17" s="29" customFormat="1">
      <c r="A363" s="57"/>
      <c r="B363" s="286" t="s">
        <v>1647</v>
      </c>
      <c r="C363" s="341" t="s">
        <v>666</v>
      </c>
      <c r="D363" s="283"/>
      <c r="E363" s="292"/>
      <c r="F363" s="347">
        <v>25791.9074</v>
      </c>
      <c r="G363" s="169"/>
      <c r="H363" s="82" t="s">
        <v>667</v>
      </c>
      <c r="I363" s="285" t="s">
        <v>1660</v>
      </c>
      <c r="J363" s="286" t="s">
        <v>1645</v>
      </c>
      <c r="K363" s="95"/>
      <c r="L363" s="279" t="s">
        <v>1646</v>
      </c>
      <c r="M363" s="286" t="s">
        <v>1648</v>
      </c>
      <c r="N363" s="379"/>
      <c r="O363" s="282" t="s">
        <v>40</v>
      </c>
      <c r="P363" s="96"/>
      <c r="Q363" s="96"/>
    </row>
    <row r="364" spans="1:17" s="283" customFormat="1">
      <c r="A364" s="274"/>
      <c r="B364" s="286" t="s">
        <v>1647</v>
      </c>
      <c r="C364" s="341" t="s">
        <v>666</v>
      </c>
      <c r="E364" s="292"/>
      <c r="F364" s="420" t="s">
        <v>1801</v>
      </c>
      <c r="G364" s="278"/>
      <c r="H364" s="286" t="s">
        <v>667</v>
      </c>
      <c r="I364" s="286" t="s">
        <v>1825</v>
      </c>
      <c r="J364" s="286" t="s">
        <v>1802</v>
      </c>
      <c r="K364" s="279"/>
      <c r="L364" s="279" t="s">
        <v>1803</v>
      </c>
      <c r="M364" s="286" t="s">
        <v>1804</v>
      </c>
      <c r="N364" s="376"/>
      <c r="O364" s="282" t="s">
        <v>40</v>
      </c>
      <c r="P364" s="282"/>
      <c r="Q364" s="282"/>
    </row>
    <row r="365" spans="1:17" s="29" customFormat="1">
      <c r="A365" s="57"/>
      <c r="B365" s="286"/>
      <c r="C365" s="341"/>
      <c r="D365" s="347"/>
      <c r="E365" s="292"/>
      <c r="F365" s="288"/>
      <c r="G365" s="62"/>
      <c r="H365" s="74"/>
      <c r="I365" s="82"/>
      <c r="J365" s="82"/>
      <c r="K365" s="95"/>
      <c r="L365" s="95"/>
      <c r="M365" s="82"/>
      <c r="N365" s="361"/>
      <c r="O365" s="96"/>
      <c r="P365" s="96"/>
      <c r="Q365" s="96"/>
    </row>
    <row r="366" spans="1:17">
      <c r="A366" s="50">
        <f>A361+1</f>
        <v>77</v>
      </c>
      <c r="B366" s="118" t="s">
        <v>675</v>
      </c>
      <c r="C366" s="119" t="s">
        <v>666</v>
      </c>
      <c r="D366" s="53">
        <v>5330302.2</v>
      </c>
      <c r="E366" s="54">
        <f>D366*90%</f>
        <v>4797271.9800000004</v>
      </c>
      <c r="F366" s="55">
        <v>117173.26639999999</v>
      </c>
      <c r="G366" s="56">
        <f>SUM(F366:F370)</f>
        <v>640228.46609999996</v>
      </c>
      <c r="H366" s="119" t="s">
        <v>667</v>
      </c>
      <c r="I366" s="119" t="s">
        <v>676</v>
      </c>
      <c r="J366" s="119" t="s">
        <v>677</v>
      </c>
      <c r="K366" s="93">
        <f>D366-(E366+G366)</f>
        <v>-107198.24610000011</v>
      </c>
      <c r="L366" s="93" t="s">
        <v>678</v>
      </c>
      <c r="M366" s="119" t="s">
        <v>679</v>
      </c>
      <c r="N366" s="372"/>
      <c r="O366" s="98" t="s">
        <v>40</v>
      </c>
      <c r="P366" s="98"/>
      <c r="Q366" s="98"/>
    </row>
    <row r="367" spans="1:17" s="29" customFormat="1">
      <c r="A367" s="57"/>
      <c r="B367" s="82" t="s">
        <v>680</v>
      </c>
      <c r="C367" s="82" t="s">
        <v>666</v>
      </c>
      <c r="D367" s="59"/>
      <c r="E367" s="60"/>
      <c r="F367" s="61">
        <v>259000</v>
      </c>
      <c r="G367" s="62"/>
      <c r="H367" s="82" t="s">
        <v>667</v>
      </c>
      <c r="I367" s="82" t="s">
        <v>681</v>
      </c>
      <c r="J367" s="82" t="s">
        <v>682</v>
      </c>
      <c r="K367" s="95"/>
      <c r="L367" s="95" t="s">
        <v>678</v>
      </c>
      <c r="M367" s="82" t="s">
        <v>679</v>
      </c>
      <c r="N367" s="361"/>
      <c r="O367" s="96" t="s">
        <v>40</v>
      </c>
      <c r="P367" s="96"/>
      <c r="Q367" s="96"/>
    </row>
    <row r="368" spans="1:17" s="29" customFormat="1">
      <c r="A368" s="81"/>
      <c r="B368" s="82" t="s">
        <v>680</v>
      </c>
      <c r="C368" s="82" t="s">
        <v>666</v>
      </c>
      <c r="D368" s="59"/>
      <c r="E368" s="60"/>
      <c r="F368" s="61">
        <v>12818.7441</v>
      </c>
      <c r="G368" s="62"/>
      <c r="H368" s="82" t="s">
        <v>667</v>
      </c>
      <c r="I368" s="82" t="s">
        <v>683</v>
      </c>
      <c r="J368" s="82" t="s">
        <v>684</v>
      </c>
      <c r="K368" s="95"/>
      <c r="L368" s="95" t="s">
        <v>685</v>
      </c>
      <c r="M368" s="82" t="s">
        <v>1800</v>
      </c>
      <c r="N368" s="361" t="s">
        <v>686</v>
      </c>
      <c r="O368" s="96" t="s">
        <v>40</v>
      </c>
      <c r="P368" s="96"/>
      <c r="Q368" s="96"/>
    </row>
    <row r="369" spans="1:17" s="29" customFormat="1">
      <c r="A369" s="81"/>
      <c r="B369" s="82" t="s">
        <v>680</v>
      </c>
      <c r="C369" s="82" t="s">
        <v>666</v>
      </c>
      <c r="D369" s="59"/>
      <c r="E369" s="60"/>
      <c r="F369" s="61">
        <v>251236.45559999999</v>
      </c>
      <c r="G369" s="62"/>
      <c r="H369" s="82" t="s">
        <v>692</v>
      </c>
      <c r="I369" s="82" t="s">
        <v>1752</v>
      </c>
      <c r="J369" s="82" t="s">
        <v>687</v>
      </c>
      <c r="K369" s="95"/>
      <c r="L369" s="95" t="s">
        <v>688</v>
      </c>
      <c r="M369" s="82" t="s">
        <v>689</v>
      </c>
      <c r="N369" s="361" t="s">
        <v>690</v>
      </c>
      <c r="O369" s="96" t="s">
        <v>40</v>
      </c>
      <c r="P369" s="96"/>
      <c r="Q369" s="96"/>
    </row>
    <row r="370" spans="1:17" s="29" customFormat="1">
      <c r="A370" s="81"/>
      <c r="B370" s="82"/>
      <c r="C370" s="82"/>
      <c r="D370" s="59"/>
      <c r="E370" s="60"/>
      <c r="F370" s="61"/>
      <c r="G370" s="62"/>
      <c r="H370" s="82"/>
      <c r="I370" s="82"/>
      <c r="J370" s="82"/>
      <c r="K370" s="95"/>
      <c r="L370" s="95"/>
      <c r="M370" s="82"/>
      <c r="N370" s="361"/>
      <c r="O370" s="96"/>
      <c r="P370" s="96"/>
      <c r="Q370" s="96"/>
    </row>
    <row r="371" spans="1:17">
      <c r="A371" s="50">
        <f>A366+1</f>
        <v>78</v>
      </c>
      <c r="B371" s="118" t="s">
        <v>691</v>
      </c>
      <c r="C371" s="119" t="s">
        <v>666</v>
      </c>
      <c r="D371" s="53">
        <v>3816221.9</v>
      </c>
      <c r="E371" s="54">
        <f>D371*95%</f>
        <v>3625410.8049999997</v>
      </c>
      <c r="F371" s="55">
        <v>85563.544399999999</v>
      </c>
      <c r="G371" s="56">
        <f>SUM(F371:F373)</f>
        <v>156480.28969999999</v>
      </c>
      <c r="H371" s="119" t="s">
        <v>667</v>
      </c>
      <c r="I371" s="118" t="s">
        <v>693</v>
      </c>
      <c r="J371" s="119" t="s">
        <v>687</v>
      </c>
      <c r="K371" s="93">
        <f>D371-(E371+G371)</f>
        <v>34330.805300000124</v>
      </c>
      <c r="L371" s="93" t="s">
        <v>688</v>
      </c>
      <c r="M371" s="119" t="s">
        <v>689</v>
      </c>
      <c r="N371" s="372" t="s">
        <v>694</v>
      </c>
      <c r="O371" s="98" t="s">
        <v>40</v>
      </c>
      <c r="P371" s="98"/>
      <c r="Q371" s="98"/>
    </row>
    <row r="372" spans="1:17" s="29" customFormat="1">
      <c r="A372" s="57"/>
      <c r="B372" s="82" t="s">
        <v>695</v>
      </c>
      <c r="C372" s="82" t="s">
        <v>666</v>
      </c>
      <c r="D372" s="59"/>
      <c r="E372" s="60"/>
      <c r="F372" s="61">
        <v>70916.745299999995</v>
      </c>
      <c r="G372" s="62"/>
      <c r="H372" s="82" t="s">
        <v>692</v>
      </c>
      <c r="I372" s="82" t="s">
        <v>696</v>
      </c>
      <c r="J372" s="82" t="s">
        <v>697</v>
      </c>
      <c r="K372" s="95"/>
      <c r="L372" s="99" t="s">
        <v>685</v>
      </c>
      <c r="M372" s="82" t="s">
        <v>1800</v>
      </c>
      <c r="N372" s="361" t="s">
        <v>686</v>
      </c>
      <c r="O372" s="96" t="s">
        <v>40</v>
      </c>
      <c r="P372" s="96"/>
      <c r="Q372" s="96"/>
    </row>
    <row r="373" spans="1:17" s="29" customFormat="1">
      <c r="A373" s="57"/>
      <c r="B373" s="82"/>
      <c r="C373" s="103"/>
      <c r="D373" s="59"/>
      <c r="E373" s="66"/>
      <c r="F373" s="67"/>
      <c r="G373" s="62"/>
      <c r="H373" s="74"/>
      <c r="I373" s="82"/>
      <c r="J373" s="82"/>
      <c r="K373" s="95"/>
      <c r="L373" s="95"/>
      <c r="M373" s="82"/>
      <c r="N373" s="82"/>
      <c r="O373" s="96"/>
      <c r="P373" s="96"/>
      <c r="Q373" s="96"/>
    </row>
    <row r="374" spans="1:17">
      <c r="A374" s="50">
        <f>A371+1</f>
        <v>79</v>
      </c>
      <c r="B374" s="118" t="s">
        <v>698</v>
      </c>
      <c r="C374" s="119" t="s">
        <v>666</v>
      </c>
      <c r="D374" s="53">
        <v>702132.1</v>
      </c>
      <c r="E374" s="54">
        <f>D374*80%</f>
        <v>561705.68000000005</v>
      </c>
      <c r="F374" s="55"/>
      <c r="G374" s="56">
        <f>SUM(F374:F377)</f>
        <v>0</v>
      </c>
      <c r="H374" s="119"/>
      <c r="I374" s="119"/>
      <c r="J374" s="119"/>
      <c r="K374" s="93">
        <f>D374-(E374+G374)</f>
        <v>140426.41999999993</v>
      </c>
      <c r="L374" s="93"/>
      <c r="M374" s="119"/>
      <c r="N374" s="119"/>
      <c r="O374" s="98"/>
      <c r="P374" s="98"/>
      <c r="Q374" s="98"/>
    </row>
    <row r="375" spans="1:17" s="29" customFormat="1">
      <c r="A375" s="57"/>
      <c r="B375" s="82"/>
      <c r="C375" s="82"/>
      <c r="D375" s="59"/>
      <c r="E375" s="60"/>
      <c r="F375" s="61"/>
      <c r="G375" s="62"/>
      <c r="H375" s="82"/>
      <c r="I375" s="82"/>
      <c r="J375" s="82"/>
      <c r="K375" s="95"/>
      <c r="L375" s="95"/>
      <c r="M375" s="82"/>
      <c r="N375" s="82"/>
      <c r="O375" s="96"/>
      <c r="P375" s="96"/>
      <c r="Q375" s="96"/>
    </row>
    <row r="376" spans="1:17" s="29" customFormat="1">
      <c r="A376" s="57"/>
      <c r="B376" s="82"/>
      <c r="C376" s="103"/>
      <c r="D376" s="59"/>
      <c r="E376" s="66"/>
      <c r="F376" s="67"/>
      <c r="G376" s="62"/>
      <c r="H376" s="74"/>
      <c r="I376" s="82"/>
      <c r="J376" s="82"/>
      <c r="K376" s="95"/>
      <c r="L376" s="95"/>
      <c r="M376" s="82"/>
      <c r="N376" s="82"/>
      <c r="O376" s="96"/>
      <c r="P376" s="96"/>
      <c r="Q376" s="96"/>
    </row>
    <row r="377" spans="1:17" s="29" customFormat="1">
      <c r="A377" s="57"/>
      <c r="B377" s="82"/>
      <c r="C377" s="103"/>
      <c r="D377" s="59"/>
      <c r="E377" s="66"/>
      <c r="F377" s="67"/>
      <c r="G377" s="62"/>
      <c r="H377" s="74"/>
      <c r="I377" s="82"/>
      <c r="J377" s="82"/>
      <c r="K377" s="95"/>
      <c r="L377" s="95"/>
      <c r="M377" s="82"/>
      <c r="N377" s="82"/>
      <c r="O377" s="96"/>
      <c r="P377" s="96"/>
      <c r="Q377" s="96"/>
    </row>
    <row r="378" spans="1:17">
      <c r="A378" s="50">
        <f>A374+1</f>
        <v>80</v>
      </c>
      <c r="B378" s="118" t="s">
        <v>699</v>
      </c>
      <c r="C378" s="119" t="s">
        <v>666</v>
      </c>
      <c r="D378" s="53">
        <v>1199108.5</v>
      </c>
      <c r="E378" s="54">
        <f>D378*95%</f>
        <v>1139153.075</v>
      </c>
      <c r="F378" s="55"/>
      <c r="G378" s="56">
        <f>SUM(F378:F380)</f>
        <v>0</v>
      </c>
      <c r="H378" s="119"/>
      <c r="I378" s="119"/>
      <c r="J378" s="119"/>
      <c r="K378" s="93">
        <f>D378-(E378+G378)</f>
        <v>59955.425000000047</v>
      </c>
      <c r="L378" s="93"/>
      <c r="M378" s="119"/>
      <c r="N378" s="119"/>
      <c r="O378" s="98"/>
      <c r="P378" s="98"/>
      <c r="Q378" s="98"/>
    </row>
    <row r="379" spans="1:17" s="29" customFormat="1">
      <c r="A379" s="57"/>
      <c r="B379" s="82"/>
      <c r="C379" s="82"/>
      <c r="D379" s="59"/>
      <c r="E379" s="60"/>
      <c r="F379" s="61"/>
      <c r="G379" s="62"/>
      <c r="H379" s="82"/>
      <c r="I379" s="82"/>
      <c r="J379" s="82"/>
      <c r="K379" s="95"/>
      <c r="L379" s="95"/>
      <c r="M379" s="82"/>
      <c r="N379" s="82"/>
      <c r="O379" s="96"/>
      <c r="P379" s="96"/>
      <c r="Q379" s="96"/>
    </row>
    <row r="380" spans="1:17" s="29" customFormat="1">
      <c r="A380" s="57"/>
      <c r="B380" s="82"/>
      <c r="C380" s="103"/>
      <c r="D380" s="59"/>
      <c r="E380" s="66"/>
      <c r="F380" s="67"/>
      <c r="G380" s="62"/>
      <c r="H380" s="74"/>
      <c r="I380" s="82"/>
      <c r="J380" s="82"/>
      <c r="K380" s="95"/>
      <c r="L380" s="95"/>
      <c r="M380" s="82"/>
      <c r="N380" s="82"/>
      <c r="O380" s="96"/>
      <c r="P380" s="96"/>
      <c r="Q380" s="96"/>
    </row>
    <row r="381" spans="1:17">
      <c r="A381" s="50">
        <f>A378+1</f>
        <v>81</v>
      </c>
      <c r="B381" s="118" t="s">
        <v>700</v>
      </c>
      <c r="C381" s="119" t="s">
        <v>701</v>
      </c>
      <c r="D381" s="53">
        <v>149018.6</v>
      </c>
      <c r="E381" s="54">
        <f>D381*0%</f>
        <v>0</v>
      </c>
      <c r="F381" s="55"/>
      <c r="G381" s="56">
        <f>SUM(F381:F384)</f>
        <v>0</v>
      </c>
      <c r="H381" s="119"/>
      <c r="I381" s="119"/>
      <c r="J381" s="119"/>
      <c r="K381" s="93">
        <f>D381-(E381+G381)</f>
        <v>149018.6</v>
      </c>
      <c r="L381" s="93"/>
      <c r="M381" s="119"/>
      <c r="N381" s="119"/>
      <c r="O381" s="98"/>
      <c r="P381" s="98"/>
      <c r="Q381" s="98"/>
    </row>
    <row r="382" spans="1:17" s="29" customFormat="1">
      <c r="A382" s="57"/>
      <c r="B382" s="82"/>
      <c r="C382" s="82"/>
      <c r="D382" s="59"/>
      <c r="E382" s="60"/>
      <c r="F382" s="61"/>
      <c r="G382" s="62"/>
      <c r="H382" s="82"/>
      <c r="I382" s="82"/>
      <c r="J382" s="82"/>
      <c r="K382" s="95"/>
      <c r="L382" s="95"/>
      <c r="M382" s="82"/>
      <c r="N382" s="82"/>
      <c r="O382" s="96"/>
      <c r="P382" s="96"/>
      <c r="Q382" s="96"/>
    </row>
    <row r="383" spans="1:17" s="29" customFormat="1">
      <c r="A383" s="57"/>
      <c r="B383" s="82"/>
      <c r="C383" s="103"/>
      <c r="D383" s="59"/>
      <c r="E383" s="66"/>
      <c r="F383" s="67"/>
      <c r="G383" s="62"/>
      <c r="H383" s="74"/>
      <c r="I383" s="82"/>
      <c r="J383" s="82"/>
      <c r="K383" s="95"/>
      <c r="L383" s="95"/>
      <c r="M383" s="82"/>
      <c r="N383" s="82"/>
      <c r="O383" s="96"/>
      <c r="P383" s="96"/>
      <c r="Q383" s="96"/>
    </row>
    <row r="384" spans="1:17" s="29" customFormat="1">
      <c r="A384" s="57"/>
      <c r="B384" s="82"/>
      <c r="C384" s="103"/>
      <c r="D384" s="59"/>
      <c r="E384" s="66"/>
      <c r="F384" s="67"/>
      <c r="G384" s="62"/>
      <c r="H384" s="74"/>
      <c r="I384" s="82"/>
      <c r="J384" s="82"/>
      <c r="K384" s="95"/>
      <c r="L384" s="95"/>
      <c r="M384" s="82"/>
      <c r="N384" s="82"/>
      <c r="O384" s="96"/>
      <c r="P384" s="96"/>
      <c r="Q384" s="96"/>
    </row>
    <row r="385" spans="1:17" s="36" customFormat="1" ht="51">
      <c r="A385" s="148">
        <f>A381+1</f>
        <v>82</v>
      </c>
      <c r="B385" s="149" t="s">
        <v>702</v>
      </c>
      <c r="C385" s="150" t="s">
        <v>701</v>
      </c>
      <c r="D385" s="151">
        <v>87080.9</v>
      </c>
      <c r="E385" s="152">
        <f>D385*0%</f>
        <v>0</v>
      </c>
      <c r="F385" s="153">
        <v>15073.2371</v>
      </c>
      <c r="G385" s="153">
        <f>SUM(F385:F390)</f>
        <v>22817.5609</v>
      </c>
      <c r="H385" s="187" t="s">
        <v>708</v>
      </c>
      <c r="I385" s="150" t="s">
        <v>703</v>
      </c>
      <c r="J385" s="150" t="s">
        <v>704</v>
      </c>
      <c r="K385" s="159">
        <f>D385-(E385+G385)</f>
        <v>64263.339099999997</v>
      </c>
      <c r="L385" s="409" t="s">
        <v>705</v>
      </c>
      <c r="M385" s="150" t="s">
        <v>706</v>
      </c>
      <c r="N385" s="381" t="s">
        <v>1787</v>
      </c>
      <c r="O385" s="160" t="s">
        <v>27</v>
      </c>
      <c r="P385" s="98"/>
      <c r="Q385" s="98"/>
    </row>
    <row r="386" spans="1:17" s="29" customFormat="1" ht="21" customHeight="1">
      <c r="A386" s="57"/>
      <c r="B386" s="120" t="s">
        <v>707</v>
      </c>
      <c r="C386" s="120" t="s">
        <v>701</v>
      </c>
      <c r="D386" s="59"/>
      <c r="E386" s="60"/>
      <c r="F386" s="87">
        <v>1824.7852</v>
      </c>
      <c r="G386" s="62"/>
      <c r="H386" s="120" t="s">
        <v>708</v>
      </c>
      <c r="I386" s="120" t="s">
        <v>709</v>
      </c>
      <c r="J386" s="120" t="s">
        <v>710</v>
      </c>
      <c r="K386" s="95"/>
      <c r="L386" s="108" t="s">
        <v>711</v>
      </c>
      <c r="M386" s="120" t="s">
        <v>712</v>
      </c>
      <c r="N386" s="371" t="s">
        <v>713</v>
      </c>
      <c r="O386" s="109" t="s">
        <v>27</v>
      </c>
      <c r="P386" s="96"/>
      <c r="Q386" s="96"/>
    </row>
    <row r="387" spans="1:17" s="29" customFormat="1">
      <c r="A387" s="57"/>
      <c r="B387" s="120" t="s">
        <v>707</v>
      </c>
      <c r="C387" s="120" t="s">
        <v>701</v>
      </c>
      <c r="D387" s="59"/>
      <c r="E387" s="60"/>
      <c r="F387" s="410" t="s">
        <v>1789</v>
      </c>
      <c r="G387" s="62"/>
      <c r="H387" s="120" t="s">
        <v>708</v>
      </c>
      <c r="I387" s="293" t="s">
        <v>714</v>
      </c>
      <c r="J387" s="136" t="s">
        <v>715</v>
      </c>
      <c r="K387" s="95"/>
      <c r="L387" s="108" t="s">
        <v>716</v>
      </c>
      <c r="M387" s="120" t="s">
        <v>717</v>
      </c>
      <c r="N387" s="361" t="s">
        <v>1788</v>
      </c>
      <c r="O387" s="109" t="s">
        <v>27</v>
      </c>
      <c r="P387" s="96"/>
      <c r="Q387" s="96"/>
    </row>
    <row r="388" spans="1:17" s="29" customFormat="1">
      <c r="A388" s="57"/>
      <c r="B388" s="82" t="s">
        <v>707</v>
      </c>
      <c r="C388" s="103" t="s">
        <v>701</v>
      </c>
      <c r="D388" s="59"/>
      <c r="E388" s="66"/>
      <c r="F388" s="67">
        <v>5850.3566000000001</v>
      </c>
      <c r="G388" s="62"/>
      <c r="H388" s="74" t="s">
        <v>708</v>
      </c>
      <c r="I388" s="82" t="s">
        <v>718</v>
      </c>
      <c r="J388" s="82" t="s">
        <v>719</v>
      </c>
      <c r="K388" s="95"/>
      <c r="L388" s="95" t="s">
        <v>720</v>
      </c>
      <c r="M388" s="82" t="s">
        <v>721</v>
      </c>
      <c r="N388" s="361"/>
      <c r="O388" s="96" t="s">
        <v>40</v>
      </c>
      <c r="P388" s="96"/>
      <c r="Q388" s="96"/>
    </row>
    <row r="389" spans="1:17" s="29" customFormat="1">
      <c r="A389" s="57"/>
      <c r="B389" s="82" t="s">
        <v>707</v>
      </c>
      <c r="C389" s="82" t="s">
        <v>701</v>
      </c>
      <c r="D389" s="59"/>
      <c r="E389" s="60"/>
      <c r="F389" s="61">
        <v>69.182000000000002</v>
      </c>
      <c r="G389" s="62"/>
      <c r="H389" s="74" t="s">
        <v>708</v>
      </c>
      <c r="I389" s="102" t="s">
        <v>722</v>
      </c>
      <c r="J389" s="82" t="s">
        <v>723</v>
      </c>
      <c r="K389" s="95"/>
      <c r="L389" s="95" t="s">
        <v>724</v>
      </c>
      <c r="M389" s="82" t="s">
        <v>725</v>
      </c>
      <c r="N389" s="82" t="s">
        <v>636</v>
      </c>
      <c r="O389" s="104" t="s">
        <v>27</v>
      </c>
      <c r="P389" s="104"/>
      <c r="Q389" s="104"/>
    </row>
    <row r="390" spans="1:17" s="29" customFormat="1">
      <c r="A390" s="57"/>
      <c r="B390" s="82"/>
      <c r="C390" s="82"/>
      <c r="D390" s="59"/>
      <c r="E390" s="60"/>
      <c r="F390" s="61"/>
      <c r="G390" s="62"/>
      <c r="H390" s="82"/>
      <c r="I390" s="82"/>
      <c r="J390" s="82"/>
      <c r="K390" s="95"/>
      <c r="L390" s="95"/>
      <c r="M390" s="82"/>
      <c r="N390" s="82"/>
      <c r="O390" s="104"/>
      <c r="P390" s="104"/>
      <c r="Q390" s="104"/>
    </row>
    <row r="391" spans="1:17">
      <c r="A391" s="50">
        <f>A385+1</f>
        <v>83</v>
      </c>
      <c r="B391" s="118" t="s">
        <v>726</v>
      </c>
      <c r="C391" s="119" t="s">
        <v>727</v>
      </c>
      <c r="D391" s="53">
        <v>837279.5</v>
      </c>
      <c r="E391" s="54">
        <f>D391*0%</f>
        <v>0</v>
      </c>
      <c r="F391" s="55"/>
      <c r="G391" s="56">
        <f>SUM(F391:F393)</f>
        <v>0</v>
      </c>
      <c r="H391" s="119"/>
      <c r="I391" s="119"/>
      <c r="J391" s="119"/>
      <c r="K391" s="93">
        <f>D391-(E391+G391)</f>
        <v>837279.5</v>
      </c>
      <c r="L391" s="93"/>
      <c r="M391" s="119"/>
      <c r="N391" s="119"/>
      <c r="O391" s="98"/>
      <c r="P391" s="98"/>
      <c r="Q391" s="98"/>
    </row>
    <row r="392" spans="1:17" s="29" customFormat="1">
      <c r="A392" s="57"/>
      <c r="B392" s="82"/>
      <c r="C392" s="82"/>
      <c r="D392" s="59"/>
      <c r="E392" s="60"/>
      <c r="F392" s="61"/>
      <c r="G392" s="62"/>
      <c r="H392" s="82"/>
      <c r="I392" s="82"/>
      <c r="J392" s="82"/>
      <c r="K392" s="95"/>
      <c r="L392" s="95"/>
      <c r="M392" s="82"/>
      <c r="N392" s="82"/>
      <c r="O392" s="96"/>
      <c r="P392" s="96"/>
      <c r="Q392" s="96"/>
    </row>
    <row r="393" spans="1:17" s="29" customFormat="1">
      <c r="A393" s="57"/>
      <c r="B393" s="82"/>
      <c r="C393" s="103"/>
      <c r="D393" s="59"/>
      <c r="E393" s="66"/>
      <c r="F393" s="67"/>
      <c r="G393" s="62"/>
      <c r="H393" s="74"/>
      <c r="I393" s="82"/>
      <c r="J393" s="82"/>
      <c r="K393" s="95"/>
      <c r="L393" s="95"/>
      <c r="M393" s="82"/>
      <c r="N393" s="82"/>
      <c r="O393" s="96"/>
      <c r="P393" s="96"/>
      <c r="Q393" s="96"/>
    </row>
    <row r="394" spans="1:17">
      <c r="A394" s="50">
        <f>A391+1</f>
        <v>84</v>
      </c>
      <c r="B394" s="118" t="s">
        <v>728</v>
      </c>
      <c r="C394" s="119" t="s">
        <v>727</v>
      </c>
      <c r="D394" s="53">
        <v>692174.6</v>
      </c>
      <c r="E394" s="54">
        <f>D394*0%</f>
        <v>0</v>
      </c>
      <c r="F394" s="55"/>
      <c r="G394" s="56">
        <f>SUM(F394:F396)</f>
        <v>0</v>
      </c>
      <c r="H394" s="119"/>
      <c r="I394" s="119"/>
      <c r="J394" s="119"/>
      <c r="K394" s="93">
        <f>D394-(E394+G394)</f>
        <v>692174.6</v>
      </c>
      <c r="L394" s="93"/>
      <c r="M394" s="119"/>
      <c r="N394" s="119"/>
      <c r="O394" s="98"/>
      <c r="P394" s="98"/>
      <c r="Q394" s="98"/>
    </row>
    <row r="395" spans="1:17" s="29" customFormat="1">
      <c r="A395" s="57"/>
      <c r="B395" s="82"/>
      <c r="C395" s="82"/>
      <c r="D395" s="59"/>
      <c r="E395" s="60"/>
      <c r="F395" s="61"/>
      <c r="G395" s="62"/>
      <c r="H395" s="82"/>
      <c r="I395" s="82"/>
      <c r="J395" s="82"/>
      <c r="K395" s="95"/>
      <c r="L395" s="95"/>
      <c r="M395" s="82"/>
      <c r="N395" s="82"/>
      <c r="O395" s="96"/>
      <c r="P395" s="96"/>
      <c r="Q395" s="96"/>
    </row>
    <row r="396" spans="1:17" s="29" customFormat="1">
      <c r="A396" s="57"/>
      <c r="B396" s="82"/>
      <c r="C396" s="103"/>
      <c r="D396" s="59"/>
      <c r="E396" s="66"/>
      <c r="F396" s="67"/>
      <c r="G396" s="62"/>
      <c r="H396" s="74"/>
      <c r="I396" s="82"/>
      <c r="J396" s="82"/>
      <c r="K396" s="95"/>
      <c r="L396" s="95"/>
      <c r="M396" s="82"/>
      <c r="N396" s="82"/>
      <c r="O396" s="96"/>
      <c r="P396" s="96"/>
      <c r="Q396" s="96"/>
    </row>
    <row r="397" spans="1:17">
      <c r="A397" s="50">
        <f>A394+1</f>
        <v>85</v>
      </c>
      <c r="B397" s="118" t="s">
        <v>729</v>
      </c>
      <c r="C397" s="119" t="s">
        <v>727</v>
      </c>
      <c r="D397" s="53">
        <v>955051.3</v>
      </c>
      <c r="E397" s="54">
        <f>D397*10%</f>
        <v>95505.13</v>
      </c>
      <c r="F397" s="55"/>
      <c r="G397" s="56">
        <f>SUM(F397:F399)</f>
        <v>0</v>
      </c>
      <c r="H397" s="119"/>
      <c r="I397" s="119"/>
      <c r="J397" s="119"/>
      <c r="K397" s="93">
        <f>D397-(E397+G397)</f>
        <v>859546.17</v>
      </c>
      <c r="L397" s="93"/>
      <c r="M397" s="119"/>
      <c r="N397" s="119"/>
      <c r="O397" s="98"/>
      <c r="P397" s="98"/>
      <c r="Q397" s="98"/>
    </row>
    <row r="398" spans="1:17" s="29" customFormat="1">
      <c r="A398" s="57"/>
      <c r="B398" s="82"/>
      <c r="C398" s="82"/>
      <c r="D398" s="59"/>
      <c r="E398" s="60"/>
      <c r="F398" s="61"/>
      <c r="G398" s="62"/>
      <c r="H398" s="82"/>
      <c r="I398" s="82"/>
      <c r="J398" s="82"/>
      <c r="K398" s="95"/>
      <c r="L398" s="95"/>
      <c r="M398" s="82"/>
      <c r="N398" s="82"/>
      <c r="O398" s="96"/>
      <c r="P398" s="96"/>
      <c r="Q398" s="96"/>
    </row>
    <row r="399" spans="1:17" s="29" customFormat="1">
      <c r="A399" s="57"/>
      <c r="B399" s="82"/>
      <c r="C399" s="103"/>
      <c r="D399" s="59"/>
      <c r="E399" s="66"/>
      <c r="F399" s="67"/>
      <c r="G399" s="62"/>
      <c r="H399" s="74"/>
      <c r="I399" s="82"/>
      <c r="J399" s="82"/>
      <c r="K399" s="95"/>
      <c r="L399" s="95"/>
      <c r="M399" s="82"/>
      <c r="N399" s="82"/>
      <c r="O399" s="96"/>
      <c r="P399" s="96"/>
      <c r="Q399" s="96"/>
    </row>
    <row r="400" spans="1:17">
      <c r="A400" s="50">
        <f>A397+1</f>
        <v>86</v>
      </c>
      <c r="B400" s="118" t="s">
        <v>730</v>
      </c>
      <c r="C400" s="119" t="s">
        <v>731</v>
      </c>
      <c r="D400" s="53">
        <v>310025.8</v>
      </c>
      <c r="E400" s="54">
        <f>D400*0%</f>
        <v>0</v>
      </c>
      <c r="F400" s="55"/>
      <c r="G400" s="56">
        <f>SUM(F400:F402)</f>
        <v>0</v>
      </c>
      <c r="H400" s="119"/>
      <c r="I400" s="119"/>
      <c r="J400" s="119"/>
      <c r="K400" s="93">
        <f>D400-(E400+G400)</f>
        <v>310025.8</v>
      </c>
      <c r="L400" s="93"/>
      <c r="M400" s="119"/>
      <c r="N400" s="119"/>
      <c r="O400" s="98"/>
      <c r="P400" s="98"/>
      <c r="Q400" s="98"/>
    </row>
    <row r="401" spans="1:17" s="29" customFormat="1">
      <c r="A401" s="57"/>
      <c r="B401" s="82"/>
      <c r="C401" s="82"/>
      <c r="D401" s="59"/>
      <c r="E401" s="60"/>
      <c r="F401" s="61"/>
      <c r="G401" s="62"/>
      <c r="H401" s="82"/>
      <c r="I401" s="82"/>
      <c r="J401" s="82"/>
      <c r="K401" s="95"/>
      <c r="L401" s="95"/>
      <c r="M401" s="82"/>
      <c r="N401" s="82"/>
      <c r="O401" s="96"/>
      <c r="P401" s="96"/>
      <c r="Q401" s="96"/>
    </row>
    <row r="402" spans="1:17" s="29" customFormat="1">
      <c r="A402" s="57"/>
      <c r="B402" s="82"/>
      <c r="C402" s="103"/>
      <c r="D402" s="59"/>
      <c r="E402" s="66"/>
      <c r="F402" s="67"/>
      <c r="G402" s="62"/>
      <c r="H402" s="74"/>
      <c r="I402" s="82"/>
      <c r="J402" s="82"/>
      <c r="K402" s="95"/>
      <c r="L402" s="95"/>
      <c r="M402" s="82"/>
      <c r="N402" s="82"/>
      <c r="O402" s="96"/>
      <c r="P402" s="96"/>
      <c r="Q402" s="96"/>
    </row>
    <row r="403" spans="1:17">
      <c r="A403" s="50">
        <f>A400+1</f>
        <v>87</v>
      </c>
      <c r="B403" s="118" t="s">
        <v>732</v>
      </c>
      <c r="C403" s="119" t="s">
        <v>731</v>
      </c>
      <c r="D403" s="53">
        <v>1308495.7</v>
      </c>
      <c r="E403" s="54">
        <f>D403*0%</f>
        <v>0</v>
      </c>
      <c r="F403" s="55"/>
      <c r="G403" s="56">
        <f>SUM(F403:F405)</f>
        <v>0</v>
      </c>
      <c r="H403" s="119"/>
      <c r="I403" s="119"/>
      <c r="J403" s="119"/>
      <c r="K403" s="93">
        <f>D403-(E403+G403)</f>
        <v>1308495.7</v>
      </c>
      <c r="L403" s="93"/>
      <c r="M403" s="119"/>
      <c r="N403" s="119"/>
      <c r="O403" s="98"/>
      <c r="P403" s="98"/>
      <c r="Q403" s="98"/>
    </row>
    <row r="404" spans="1:17" s="29" customFormat="1">
      <c r="A404" s="57"/>
      <c r="B404" s="82"/>
      <c r="C404" s="82"/>
      <c r="D404" s="59"/>
      <c r="E404" s="60"/>
      <c r="F404" s="61"/>
      <c r="G404" s="62"/>
      <c r="H404" s="82"/>
      <c r="I404" s="82"/>
      <c r="J404" s="82"/>
      <c r="K404" s="95"/>
      <c r="L404" s="95"/>
      <c r="M404" s="82"/>
      <c r="N404" s="82"/>
      <c r="O404" s="96"/>
      <c r="P404" s="96"/>
      <c r="Q404" s="96"/>
    </row>
    <row r="405" spans="1:17" s="29" customFormat="1">
      <c r="A405" s="57"/>
      <c r="B405" s="82"/>
      <c r="C405" s="103"/>
      <c r="D405" s="59"/>
      <c r="E405" s="66"/>
      <c r="F405" s="67"/>
      <c r="G405" s="62"/>
      <c r="H405" s="74"/>
      <c r="I405" s="82"/>
      <c r="J405" s="82"/>
      <c r="K405" s="95"/>
      <c r="L405" s="95"/>
      <c r="M405" s="82"/>
      <c r="N405" s="82"/>
      <c r="O405" s="96"/>
      <c r="P405" s="96"/>
      <c r="Q405" s="96"/>
    </row>
    <row r="406" spans="1:17">
      <c r="A406" s="50">
        <f>A403+1</f>
        <v>88</v>
      </c>
      <c r="B406" s="118" t="s">
        <v>733</v>
      </c>
      <c r="C406" s="119" t="s">
        <v>731</v>
      </c>
      <c r="D406" s="53">
        <v>361725.2</v>
      </c>
      <c r="E406" s="54">
        <f>D406*34%</f>
        <v>122986.56800000001</v>
      </c>
      <c r="F406" s="55"/>
      <c r="G406" s="56">
        <f>SUM(F406:F408)</f>
        <v>0</v>
      </c>
      <c r="H406" s="119"/>
      <c r="I406" s="119"/>
      <c r="J406" s="119"/>
      <c r="K406" s="93">
        <f>D406-(E406+G406)</f>
        <v>238738.63199999998</v>
      </c>
      <c r="L406" s="93"/>
      <c r="M406" s="119"/>
      <c r="N406" s="119"/>
      <c r="O406" s="98"/>
      <c r="P406" s="98"/>
      <c r="Q406" s="98"/>
    </row>
    <row r="407" spans="1:17" s="29" customFormat="1">
      <c r="A407" s="57"/>
      <c r="B407" s="82"/>
      <c r="C407" s="82"/>
      <c r="D407" s="59"/>
      <c r="E407" s="60"/>
      <c r="F407" s="61"/>
      <c r="G407" s="62"/>
      <c r="H407" s="82"/>
      <c r="I407" s="82"/>
      <c r="J407" s="82"/>
      <c r="K407" s="95"/>
      <c r="L407" s="95"/>
      <c r="M407" s="82"/>
      <c r="N407" s="82"/>
      <c r="O407" s="96"/>
      <c r="P407" s="96"/>
      <c r="Q407" s="96"/>
    </row>
    <row r="408" spans="1:17" s="29" customFormat="1">
      <c r="A408" s="57"/>
      <c r="B408" s="82"/>
      <c r="C408" s="103"/>
      <c r="D408" s="59"/>
      <c r="E408" s="66"/>
      <c r="F408" s="67"/>
      <c r="G408" s="62"/>
      <c r="H408" s="74"/>
      <c r="I408" s="82"/>
      <c r="J408" s="82"/>
      <c r="K408" s="95"/>
      <c r="L408" s="95"/>
      <c r="M408" s="82"/>
      <c r="N408" s="82"/>
      <c r="O408" s="96"/>
      <c r="P408" s="96"/>
      <c r="Q408" s="96"/>
    </row>
    <row r="409" spans="1:17">
      <c r="A409" s="50">
        <f>A406+1</f>
        <v>89</v>
      </c>
      <c r="B409" s="118" t="s">
        <v>734</v>
      </c>
      <c r="C409" s="119" t="s">
        <v>731</v>
      </c>
      <c r="D409" s="53">
        <v>677401.8</v>
      </c>
      <c r="E409" s="54">
        <f>D409*30%</f>
        <v>203220.54</v>
      </c>
      <c r="F409" s="55"/>
      <c r="G409" s="56">
        <f>SUM(F409:F411)</f>
        <v>0</v>
      </c>
      <c r="H409" s="119"/>
      <c r="I409" s="119"/>
      <c r="J409" s="119"/>
      <c r="K409" s="93">
        <f>D409-(E409+G409)</f>
        <v>474181.26</v>
      </c>
      <c r="L409" s="93"/>
      <c r="M409" s="119"/>
      <c r="N409" s="119"/>
      <c r="O409" s="98"/>
      <c r="P409" s="98"/>
      <c r="Q409" s="98"/>
    </row>
    <row r="410" spans="1:17" s="29" customFormat="1">
      <c r="A410" s="57"/>
      <c r="B410" s="82"/>
      <c r="C410" s="82"/>
      <c r="D410" s="59"/>
      <c r="E410" s="60"/>
      <c r="F410" s="61"/>
      <c r="G410" s="62"/>
      <c r="H410" s="82"/>
      <c r="I410" s="82"/>
      <c r="J410" s="82"/>
      <c r="K410" s="95"/>
      <c r="L410" s="95"/>
      <c r="M410" s="82"/>
      <c r="N410" s="82"/>
      <c r="O410" s="96"/>
      <c r="P410" s="96"/>
      <c r="Q410" s="96"/>
    </row>
    <row r="411" spans="1:17" s="29" customFormat="1">
      <c r="A411" s="57"/>
      <c r="B411" s="82"/>
      <c r="C411" s="103"/>
      <c r="D411" s="59"/>
      <c r="E411" s="66"/>
      <c r="F411" s="67"/>
      <c r="G411" s="62"/>
      <c r="H411" s="74"/>
      <c r="I411" s="82"/>
      <c r="J411" s="82"/>
      <c r="K411" s="95"/>
      <c r="L411" s="95"/>
      <c r="M411" s="82"/>
      <c r="N411" s="82"/>
      <c r="O411" s="96"/>
      <c r="P411" s="96"/>
      <c r="Q411" s="96"/>
    </row>
    <row r="412" spans="1:17">
      <c r="A412" s="50">
        <f>A409+1</f>
        <v>90</v>
      </c>
      <c r="B412" s="118" t="s">
        <v>735</v>
      </c>
      <c r="C412" s="119" t="s">
        <v>731</v>
      </c>
      <c r="D412" s="53">
        <v>376555</v>
      </c>
      <c r="E412" s="54">
        <f>D412*0%</f>
        <v>0</v>
      </c>
      <c r="F412" s="55"/>
      <c r="G412" s="56">
        <f>SUM(F412:F414)</f>
        <v>0</v>
      </c>
      <c r="H412" s="119"/>
      <c r="I412" s="119"/>
      <c r="J412" s="119"/>
      <c r="K412" s="93">
        <f>D412-(E412+G412)</f>
        <v>376555</v>
      </c>
      <c r="L412" s="93"/>
      <c r="M412" s="119"/>
      <c r="N412" s="119"/>
      <c r="O412" s="98"/>
      <c r="P412" s="98"/>
      <c r="Q412" s="98"/>
    </row>
    <row r="413" spans="1:17" s="29" customFormat="1">
      <c r="A413" s="57"/>
      <c r="B413" s="82"/>
      <c r="C413" s="82"/>
      <c r="D413" s="59"/>
      <c r="E413" s="60"/>
      <c r="F413" s="61"/>
      <c r="G413" s="62"/>
      <c r="H413" s="82"/>
      <c r="I413" s="82"/>
      <c r="J413" s="82"/>
      <c r="K413" s="95"/>
      <c r="L413" s="95"/>
      <c r="M413" s="82"/>
      <c r="N413" s="82"/>
      <c r="O413" s="96"/>
      <c r="P413" s="96"/>
      <c r="Q413" s="96"/>
    </row>
    <row r="414" spans="1:17" s="29" customFormat="1">
      <c r="A414" s="57"/>
      <c r="B414" s="82"/>
      <c r="C414" s="103"/>
      <c r="D414" s="59"/>
      <c r="E414" s="66"/>
      <c r="F414" s="67"/>
      <c r="G414" s="62"/>
      <c r="H414" s="74"/>
      <c r="I414" s="82"/>
      <c r="J414" s="82"/>
      <c r="K414" s="95"/>
      <c r="L414" s="95"/>
      <c r="M414" s="82"/>
      <c r="N414" s="82"/>
      <c r="O414" s="96"/>
      <c r="P414" s="96"/>
      <c r="Q414" s="96"/>
    </row>
    <row r="415" spans="1:17">
      <c r="A415" s="50">
        <f>A412+1</f>
        <v>91</v>
      </c>
      <c r="B415" s="118" t="s">
        <v>736</v>
      </c>
      <c r="C415" s="119" t="s">
        <v>731</v>
      </c>
      <c r="D415" s="53">
        <v>336515.2</v>
      </c>
      <c r="E415" s="54">
        <f>D415*0%</f>
        <v>0</v>
      </c>
      <c r="F415" s="55"/>
      <c r="G415" s="56">
        <f>SUM(F415:F417)</f>
        <v>0</v>
      </c>
      <c r="H415" s="119"/>
      <c r="I415" s="119"/>
      <c r="J415" s="119"/>
      <c r="K415" s="93">
        <f>D415-(E415+G415)</f>
        <v>336515.2</v>
      </c>
      <c r="L415" s="93"/>
      <c r="M415" s="119"/>
      <c r="N415" s="119"/>
      <c r="O415" s="98"/>
      <c r="P415" s="98"/>
      <c r="Q415" s="98"/>
    </row>
    <row r="416" spans="1:17" s="29" customFormat="1">
      <c r="A416" s="57"/>
      <c r="B416" s="82"/>
      <c r="C416" s="82"/>
      <c r="D416" s="59"/>
      <c r="E416" s="60"/>
      <c r="F416" s="61"/>
      <c r="G416" s="62"/>
      <c r="H416" s="82"/>
      <c r="I416" s="82"/>
      <c r="J416" s="82"/>
      <c r="K416" s="95"/>
      <c r="L416" s="95"/>
      <c r="M416" s="82"/>
      <c r="N416" s="82"/>
      <c r="O416" s="96"/>
      <c r="P416" s="96"/>
      <c r="Q416" s="96"/>
    </row>
    <row r="417" spans="1:17" s="29" customFormat="1">
      <c r="A417" s="57"/>
      <c r="B417" s="82"/>
      <c r="C417" s="103"/>
      <c r="D417" s="59"/>
      <c r="E417" s="66"/>
      <c r="F417" s="67"/>
      <c r="G417" s="62"/>
      <c r="H417" s="74"/>
      <c r="I417" s="82"/>
      <c r="J417" s="82"/>
      <c r="K417" s="95"/>
      <c r="L417" s="95"/>
      <c r="M417" s="82"/>
      <c r="N417" s="82"/>
      <c r="O417" s="96"/>
      <c r="P417" s="96"/>
      <c r="Q417" s="96"/>
    </row>
    <row r="418" spans="1:17" s="39" customFormat="1">
      <c r="A418" s="155">
        <f>A415+1</f>
        <v>92</v>
      </c>
      <c r="B418" s="149" t="s">
        <v>737</v>
      </c>
      <c r="C418" s="149" t="s">
        <v>731</v>
      </c>
      <c r="D418" s="156">
        <v>2538496</v>
      </c>
      <c r="E418" s="157">
        <f>D418*40%</f>
        <v>1015398.4</v>
      </c>
      <c r="F418" s="158">
        <v>430000</v>
      </c>
      <c r="G418" s="158">
        <f>SUM(F418:F426)</f>
        <v>948006.77769999998</v>
      </c>
      <c r="H418" s="149" t="s">
        <v>738</v>
      </c>
      <c r="I418" s="149" t="s">
        <v>739</v>
      </c>
      <c r="J418" s="149" t="s">
        <v>740</v>
      </c>
      <c r="K418" s="161">
        <f>D418-(E418+G418)</f>
        <v>575090.82230000012</v>
      </c>
      <c r="L418" s="161" t="s">
        <v>741</v>
      </c>
      <c r="M418" s="149" t="s">
        <v>742</v>
      </c>
      <c r="N418" s="382" t="s">
        <v>743</v>
      </c>
      <c r="O418" s="162" t="s">
        <v>40</v>
      </c>
      <c r="P418" s="162"/>
      <c r="Q418" s="162"/>
    </row>
    <row r="419" spans="1:17" s="29" customFormat="1" ht="76.5">
      <c r="A419" s="57"/>
      <c r="B419" s="120" t="s">
        <v>744</v>
      </c>
      <c r="C419" s="120" t="s">
        <v>727</v>
      </c>
      <c r="D419" s="59"/>
      <c r="E419" s="60"/>
      <c r="F419" s="87">
        <v>240000</v>
      </c>
      <c r="G419" s="88"/>
      <c r="H419" s="120" t="s">
        <v>748</v>
      </c>
      <c r="I419" s="293" t="s">
        <v>1747</v>
      </c>
      <c r="J419" s="120" t="s">
        <v>745</v>
      </c>
      <c r="K419" s="108"/>
      <c r="L419" s="108" t="s">
        <v>746</v>
      </c>
      <c r="M419" s="120" t="s">
        <v>747</v>
      </c>
      <c r="N419" s="375" t="s">
        <v>1750</v>
      </c>
      <c r="O419" s="109" t="s">
        <v>40</v>
      </c>
      <c r="P419" s="96"/>
      <c r="Q419" s="96"/>
    </row>
    <row r="420" spans="1:17" s="29" customFormat="1">
      <c r="A420" s="57"/>
      <c r="B420" s="82" t="s">
        <v>744</v>
      </c>
      <c r="C420" s="82" t="s">
        <v>731</v>
      </c>
      <c r="D420" s="59"/>
      <c r="E420" s="60"/>
      <c r="F420" s="61">
        <v>72552.780599999998</v>
      </c>
      <c r="G420" s="62"/>
      <c r="H420" s="82" t="s">
        <v>748</v>
      </c>
      <c r="I420" s="82" t="s">
        <v>749</v>
      </c>
      <c r="J420" s="82" t="s">
        <v>1793</v>
      </c>
      <c r="K420" s="95"/>
      <c r="L420" s="95" t="s">
        <v>750</v>
      </c>
      <c r="M420" s="82" t="s">
        <v>751</v>
      </c>
      <c r="N420" s="401"/>
      <c r="O420" s="104" t="s">
        <v>40</v>
      </c>
      <c r="P420" s="104"/>
      <c r="Q420" s="104"/>
    </row>
    <row r="421" spans="1:17" s="29" customFormat="1">
      <c r="A421" s="57"/>
      <c r="B421" s="82" t="s">
        <v>744</v>
      </c>
      <c r="C421" s="82" t="s">
        <v>731</v>
      </c>
      <c r="D421" s="59"/>
      <c r="E421" s="60"/>
      <c r="F421" s="61">
        <v>71245.684500000003</v>
      </c>
      <c r="G421" s="62"/>
      <c r="H421" s="82" t="s">
        <v>748</v>
      </c>
      <c r="I421" s="82" t="s">
        <v>752</v>
      </c>
      <c r="J421" s="82" t="s">
        <v>753</v>
      </c>
      <c r="K421" s="95"/>
      <c r="L421" s="95" t="s">
        <v>750</v>
      </c>
      <c r="M421" s="82" t="s">
        <v>754</v>
      </c>
      <c r="N421" s="361"/>
      <c r="O421" s="104" t="s">
        <v>40</v>
      </c>
      <c r="P421" s="104"/>
      <c r="Q421" s="104"/>
    </row>
    <row r="422" spans="1:17" s="29" customFormat="1" ht="38.25">
      <c r="A422" s="57"/>
      <c r="B422" s="120" t="s">
        <v>744</v>
      </c>
      <c r="C422" s="120" t="s">
        <v>731</v>
      </c>
      <c r="D422" s="59"/>
      <c r="E422" s="60"/>
      <c r="F422" s="87">
        <v>68321.742299999998</v>
      </c>
      <c r="G422" s="62"/>
      <c r="H422" s="120" t="s">
        <v>748</v>
      </c>
      <c r="I422" s="305" t="s">
        <v>1605</v>
      </c>
      <c r="J422" s="120" t="s">
        <v>755</v>
      </c>
      <c r="K422" s="95"/>
      <c r="L422" s="108" t="s">
        <v>750</v>
      </c>
      <c r="M422" s="120" t="s">
        <v>756</v>
      </c>
      <c r="N422" s="378" t="s">
        <v>1703</v>
      </c>
      <c r="O422" s="128" t="s">
        <v>27</v>
      </c>
      <c r="P422" s="104"/>
      <c r="Q422" s="104"/>
    </row>
    <row r="423" spans="1:17" s="29" customFormat="1" ht="38.25">
      <c r="A423" s="57"/>
      <c r="B423" s="120" t="s">
        <v>744</v>
      </c>
      <c r="C423" s="120" t="s">
        <v>731</v>
      </c>
      <c r="D423" s="59"/>
      <c r="E423" s="60"/>
      <c r="F423" s="87">
        <v>62585.127699999997</v>
      </c>
      <c r="G423" s="62"/>
      <c r="H423" s="120" t="s">
        <v>748</v>
      </c>
      <c r="I423" s="305" t="s">
        <v>1606</v>
      </c>
      <c r="J423" s="120" t="s">
        <v>757</v>
      </c>
      <c r="K423" s="95"/>
      <c r="L423" s="108" t="s">
        <v>750</v>
      </c>
      <c r="M423" s="120" t="s">
        <v>758</v>
      </c>
      <c r="N423" s="378" t="s">
        <v>1704</v>
      </c>
      <c r="O423" s="128" t="s">
        <v>27</v>
      </c>
      <c r="P423" s="104"/>
      <c r="Q423" s="104"/>
    </row>
    <row r="424" spans="1:17" s="38" customFormat="1">
      <c r="A424" s="57"/>
      <c r="B424" s="102" t="s">
        <v>744</v>
      </c>
      <c r="C424" s="102" t="s">
        <v>731</v>
      </c>
      <c r="D424" s="142"/>
      <c r="E424" s="71"/>
      <c r="F424" s="83">
        <v>2495.4041000000002</v>
      </c>
      <c r="G424" s="83"/>
      <c r="H424" s="102" t="s">
        <v>748</v>
      </c>
      <c r="I424" s="102" t="s">
        <v>759</v>
      </c>
      <c r="J424" s="102" t="s">
        <v>760</v>
      </c>
      <c r="K424" s="99"/>
      <c r="L424" s="99" t="s">
        <v>761</v>
      </c>
      <c r="M424" s="102" t="s">
        <v>762</v>
      </c>
      <c r="N424" s="362" t="s">
        <v>763</v>
      </c>
      <c r="O424" s="104" t="s">
        <v>27</v>
      </c>
      <c r="P424" s="104"/>
      <c r="Q424" s="104"/>
    </row>
    <row r="425" spans="1:17" s="38" customFormat="1">
      <c r="A425" s="57"/>
      <c r="B425" s="102" t="s">
        <v>744</v>
      </c>
      <c r="C425" s="102" t="s">
        <v>731</v>
      </c>
      <c r="D425" s="142"/>
      <c r="E425" s="71"/>
      <c r="F425" s="83">
        <v>806.0385</v>
      </c>
      <c r="G425" s="83"/>
      <c r="H425" s="102" t="s">
        <v>748</v>
      </c>
      <c r="I425" s="102" t="s">
        <v>764</v>
      </c>
      <c r="J425" s="102" t="s">
        <v>765</v>
      </c>
      <c r="K425" s="99"/>
      <c r="L425" s="99" t="s">
        <v>766</v>
      </c>
      <c r="M425" s="102" t="s">
        <v>767</v>
      </c>
      <c r="N425" s="363" t="s">
        <v>768</v>
      </c>
      <c r="O425" s="104" t="s">
        <v>27</v>
      </c>
      <c r="P425" s="104"/>
      <c r="Q425" s="104"/>
    </row>
    <row r="426" spans="1:17" s="29" customFormat="1">
      <c r="A426" s="57"/>
      <c r="B426" s="82"/>
      <c r="C426" s="82"/>
      <c r="D426" s="59"/>
      <c r="E426" s="60"/>
      <c r="F426" s="61"/>
      <c r="G426" s="62"/>
      <c r="H426" s="82"/>
      <c r="I426" s="82"/>
      <c r="J426" s="82"/>
      <c r="K426" s="95"/>
      <c r="L426" s="95"/>
      <c r="M426" s="82"/>
      <c r="N426" s="361"/>
      <c r="O426" s="104"/>
      <c r="P426" s="104"/>
      <c r="Q426" s="104"/>
    </row>
    <row r="427" spans="1:17">
      <c r="A427" s="50">
        <f>A418+1</f>
        <v>93</v>
      </c>
      <c r="B427" s="118" t="s">
        <v>769</v>
      </c>
      <c r="C427" s="119" t="s">
        <v>727</v>
      </c>
      <c r="D427" s="53">
        <v>103907.2</v>
      </c>
      <c r="E427" s="54">
        <f>D427*0%</f>
        <v>0</v>
      </c>
      <c r="F427" s="55"/>
      <c r="G427" s="56">
        <f>SUM(F427:F429)</f>
        <v>0</v>
      </c>
      <c r="H427" s="119"/>
      <c r="I427" s="119"/>
      <c r="J427" s="119"/>
      <c r="K427" s="93">
        <f>D427-(E427+G427)</f>
        <v>103907.2</v>
      </c>
      <c r="L427" s="93"/>
      <c r="M427" s="119"/>
      <c r="N427" s="119"/>
      <c r="O427" s="98"/>
      <c r="P427" s="98"/>
      <c r="Q427" s="98"/>
    </row>
    <row r="428" spans="1:17" s="29" customFormat="1">
      <c r="A428" s="57"/>
      <c r="B428" s="82"/>
      <c r="C428" s="82"/>
      <c r="D428" s="59"/>
      <c r="E428" s="60"/>
      <c r="F428" s="61"/>
      <c r="G428" s="62"/>
      <c r="H428" s="82"/>
      <c r="I428" s="82"/>
      <c r="J428" s="82"/>
      <c r="K428" s="95"/>
      <c r="L428" s="95"/>
      <c r="M428" s="82"/>
      <c r="N428" s="82"/>
      <c r="O428" s="96"/>
      <c r="P428" s="96"/>
      <c r="Q428" s="96"/>
    </row>
    <row r="429" spans="1:17" s="29" customFormat="1">
      <c r="A429" s="57"/>
      <c r="B429" s="82"/>
      <c r="C429" s="103"/>
      <c r="D429" s="59"/>
      <c r="E429" s="66"/>
      <c r="F429" s="67"/>
      <c r="G429" s="62"/>
      <c r="H429" s="74"/>
      <c r="I429" s="82"/>
      <c r="J429" s="82"/>
      <c r="K429" s="95"/>
      <c r="L429" s="95"/>
      <c r="M429" s="82"/>
      <c r="N429" s="82"/>
      <c r="O429" s="96"/>
      <c r="P429" s="96"/>
      <c r="Q429" s="96"/>
    </row>
    <row r="430" spans="1:17">
      <c r="A430" s="50">
        <f>A427+1</f>
        <v>94</v>
      </c>
      <c r="B430" s="118" t="s">
        <v>770</v>
      </c>
      <c r="C430" s="119" t="s">
        <v>731</v>
      </c>
      <c r="D430" s="53">
        <v>107665.2</v>
      </c>
      <c r="E430" s="54">
        <f>D430*0%</f>
        <v>0</v>
      </c>
      <c r="F430" s="55"/>
      <c r="G430" s="56">
        <f>SUM(F430:F432)</f>
        <v>0</v>
      </c>
      <c r="H430" s="119"/>
      <c r="I430" s="119"/>
      <c r="J430" s="119"/>
      <c r="K430" s="93">
        <f>D430-(E430+G430)</f>
        <v>107665.2</v>
      </c>
      <c r="L430" s="93"/>
      <c r="M430" s="119"/>
      <c r="N430" s="119"/>
      <c r="O430" s="98"/>
      <c r="P430" s="98"/>
      <c r="Q430" s="98"/>
    </row>
    <row r="431" spans="1:17" s="29" customFormat="1">
      <c r="A431" s="57"/>
      <c r="B431" s="134"/>
      <c r="C431" s="82"/>
      <c r="D431" s="59"/>
      <c r="E431" s="60"/>
      <c r="F431" s="61"/>
      <c r="G431" s="62"/>
      <c r="H431" s="82"/>
      <c r="I431" s="82"/>
      <c r="J431" s="82"/>
      <c r="K431" s="95"/>
      <c r="L431" s="95"/>
      <c r="M431" s="82"/>
      <c r="N431" s="82"/>
      <c r="O431" s="96"/>
      <c r="P431" s="96"/>
      <c r="Q431" s="96"/>
    </row>
    <row r="432" spans="1:17" s="29" customFormat="1">
      <c r="A432" s="57"/>
      <c r="B432" s="82"/>
      <c r="C432" s="103"/>
      <c r="D432" s="59"/>
      <c r="E432" s="66"/>
      <c r="F432" s="67"/>
      <c r="G432" s="62"/>
      <c r="H432" s="74"/>
      <c r="I432" s="82"/>
      <c r="J432" s="82"/>
      <c r="K432" s="95"/>
      <c r="L432" s="95"/>
      <c r="M432" s="82"/>
      <c r="N432" s="82"/>
      <c r="O432" s="96"/>
      <c r="P432" s="96"/>
      <c r="Q432" s="96"/>
    </row>
    <row r="433" spans="1:17">
      <c r="A433" s="50">
        <f>A430+1</f>
        <v>95</v>
      </c>
      <c r="B433" s="118" t="s">
        <v>771</v>
      </c>
      <c r="C433" s="119" t="s">
        <v>731</v>
      </c>
      <c r="D433" s="53">
        <v>163225.1</v>
      </c>
      <c r="E433" s="54">
        <f>D433*44%</f>
        <v>71819.044000000009</v>
      </c>
      <c r="F433" s="55"/>
      <c r="G433" s="56">
        <f>SUM(F433:F435)</f>
        <v>0</v>
      </c>
      <c r="H433" s="119"/>
      <c r="I433" s="119"/>
      <c r="J433" s="119"/>
      <c r="K433" s="93">
        <f>D433-(E433+G433)</f>
        <v>91406.055999999997</v>
      </c>
      <c r="L433" s="93"/>
      <c r="M433" s="119"/>
      <c r="N433" s="119"/>
      <c r="O433" s="98"/>
      <c r="P433" s="98"/>
      <c r="Q433" s="98"/>
    </row>
    <row r="434" spans="1:17" s="29" customFormat="1">
      <c r="A434" s="57"/>
      <c r="B434" s="82"/>
      <c r="C434" s="82"/>
      <c r="D434" s="59"/>
      <c r="E434" s="60"/>
      <c r="F434" s="61"/>
      <c r="G434" s="62"/>
      <c r="H434" s="82"/>
      <c r="I434" s="82"/>
      <c r="J434" s="82"/>
      <c r="K434" s="95"/>
      <c r="L434" s="95"/>
      <c r="M434" s="82"/>
      <c r="N434" s="82"/>
      <c r="O434" s="96"/>
      <c r="P434" s="96"/>
      <c r="Q434" s="96"/>
    </row>
    <row r="435" spans="1:17" s="29" customFormat="1">
      <c r="A435" s="57"/>
      <c r="B435" s="82"/>
      <c r="C435" s="103"/>
      <c r="D435" s="59"/>
      <c r="E435" s="66"/>
      <c r="F435" s="67"/>
      <c r="G435" s="62"/>
      <c r="H435" s="74"/>
      <c r="I435" s="82"/>
      <c r="J435" s="82"/>
      <c r="K435" s="95"/>
      <c r="L435" s="95"/>
      <c r="M435" s="82"/>
      <c r="N435" s="82"/>
      <c r="O435" s="96"/>
      <c r="P435" s="96"/>
      <c r="Q435" s="96"/>
    </row>
    <row r="436" spans="1:17">
      <c r="A436" s="50">
        <f>A433+1</f>
        <v>96</v>
      </c>
      <c r="B436" s="118" t="s">
        <v>772</v>
      </c>
      <c r="C436" s="119" t="s">
        <v>731</v>
      </c>
      <c r="D436" s="53">
        <v>351731.8</v>
      </c>
      <c r="E436" s="54">
        <f>D436*39%</f>
        <v>137175.402</v>
      </c>
      <c r="F436" s="55"/>
      <c r="G436" s="56">
        <f>SUM(F436:F438)</f>
        <v>0</v>
      </c>
      <c r="H436" s="119"/>
      <c r="I436" s="119"/>
      <c r="J436" s="119"/>
      <c r="K436" s="93">
        <f>D436-(E436+G436)</f>
        <v>214556.39799999999</v>
      </c>
      <c r="L436" s="93"/>
      <c r="M436" s="119"/>
      <c r="N436" s="119"/>
      <c r="O436" s="98"/>
      <c r="P436" s="98"/>
      <c r="Q436" s="98"/>
    </row>
    <row r="437" spans="1:17" s="31" customFormat="1">
      <c r="A437" s="57"/>
      <c r="B437" s="134"/>
      <c r="C437" s="103"/>
      <c r="D437" s="59"/>
      <c r="E437" s="66"/>
      <c r="F437" s="67"/>
      <c r="G437" s="62"/>
      <c r="H437" s="164"/>
      <c r="I437" s="82"/>
      <c r="J437" s="82"/>
      <c r="K437" s="95"/>
      <c r="L437" s="95"/>
      <c r="M437" s="82"/>
      <c r="N437" s="82"/>
      <c r="O437" s="96"/>
      <c r="P437" s="96"/>
      <c r="Q437" s="96"/>
    </row>
    <row r="438" spans="1:17" s="29" customFormat="1">
      <c r="A438" s="57"/>
      <c r="B438" s="165"/>
      <c r="C438" s="145"/>
      <c r="D438" s="166"/>
      <c r="E438" s="167"/>
      <c r="F438" s="168"/>
      <c r="G438" s="169"/>
      <c r="H438" s="170"/>
      <c r="I438" s="165"/>
      <c r="J438" s="165"/>
      <c r="K438" s="181"/>
      <c r="L438" s="181"/>
      <c r="M438" s="165"/>
      <c r="N438" s="165"/>
      <c r="O438" s="182"/>
      <c r="P438" s="182"/>
      <c r="Q438" s="182"/>
    </row>
    <row r="439" spans="1:17">
      <c r="A439" s="50">
        <f>A436+1</f>
        <v>97</v>
      </c>
      <c r="B439" s="118" t="s">
        <v>773</v>
      </c>
      <c r="C439" s="119" t="s">
        <v>774</v>
      </c>
      <c r="D439" s="53">
        <v>102888.9</v>
      </c>
      <c r="E439" s="54">
        <f>D439*0%</f>
        <v>0</v>
      </c>
      <c r="F439" s="55">
        <v>7.9170999999999996</v>
      </c>
      <c r="G439" s="56">
        <f>SUM(F439:F452)</f>
        <v>100324.48000000001</v>
      </c>
      <c r="H439" s="119" t="s">
        <v>775</v>
      </c>
      <c r="I439" s="119" t="s">
        <v>776</v>
      </c>
      <c r="J439" s="119" t="s">
        <v>69</v>
      </c>
      <c r="K439" s="93">
        <f>D439-(E439+G439)</f>
        <v>2564.4199999999837</v>
      </c>
      <c r="L439" s="93" t="s">
        <v>777</v>
      </c>
      <c r="M439" s="289" t="s">
        <v>778</v>
      </c>
      <c r="N439" s="372" t="s">
        <v>779</v>
      </c>
      <c r="O439" s="98" t="s">
        <v>40</v>
      </c>
      <c r="P439" s="98"/>
      <c r="Q439" s="98"/>
    </row>
    <row r="440" spans="1:17" s="29" customFormat="1">
      <c r="A440" s="57"/>
      <c r="B440" s="82" t="s">
        <v>780</v>
      </c>
      <c r="C440" s="82" t="s">
        <v>774</v>
      </c>
      <c r="D440" s="59"/>
      <c r="E440" s="60"/>
      <c r="F440" s="61">
        <v>9.9356000000000009</v>
      </c>
      <c r="G440" s="62"/>
      <c r="H440" s="82" t="s">
        <v>775</v>
      </c>
      <c r="I440" s="82" t="s">
        <v>781</v>
      </c>
      <c r="J440" s="82" t="s">
        <v>69</v>
      </c>
      <c r="K440" s="95"/>
      <c r="L440" s="95" t="s">
        <v>782</v>
      </c>
      <c r="M440" s="285" t="s">
        <v>783</v>
      </c>
      <c r="N440" s="363" t="s">
        <v>784</v>
      </c>
      <c r="O440" s="96" t="s">
        <v>27</v>
      </c>
      <c r="P440" s="96"/>
      <c r="Q440" s="96"/>
    </row>
    <row r="441" spans="1:17" s="29" customFormat="1">
      <c r="A441" s="57"/>
      <c r="B441" s="82" t="s">
        <v>780</v>
      </c>
      <c r="C441" s="82" t="s">
        <v>774</v>
      </c>
      <c r="D441" s="59"/>
      <c r="E441" s="60"/>
      <c r="F441" s="61">
        <v>90.675799999999995</v>
      </c>
      <c r="G441" s="62"/>
      <c r="H441" s="82" t="s">
        <v>775</v>
      </c>
      <c r="I441" s="82" t="s">
        <v>785</v>
      </c>
      <c r="J441" s="82" t="s">
        <v>69</v>
      </c>
      <c r="K441" s="95"/>
      <c r="L441" s="95" t="s">
        <v>786</v>
      </c>
      <c r="M441" s="285" t="s">
        <v>787</v>
      </c>
      <c r="N441" s="361" t="s">
        <v>788</v>
      </c>
      <c r="O441" s="96" t="s">
        <v>40</v>
      </c>
      <c r="P441" s="96"/>
      <c r="Q441" s="96"/>
    </row>
    <row r="442" spans="1:17" s="29" customFormat="1">
      <c r="A442" s="57"/>
      <c r="B442" s="82" t="s">
        <v>780</v>
      </c>
      <c r="C442" s="82" t="s">
        <v>774</v>
      </c>
      <c r="D442" s="59"/>
      <c r="E442" s="60"/>
      <c r="F442" s="61">
        <v>1.3973</v>
      </c>
      <c r="G442" s="62"/>
      <c r="H442" s="82" t="s">
        <v>775</v>
      </c>
      <c r="I442" s="82" t="s">
        <v>789</v>
      </c>
      <c r="J442" s="82" t="s">
        <v>69</v>
      </c>
      <c r="K442" s="95"/>
      <c r="L442" s="95" t="s">
        <v>143</v>
      </c>
      <c r="M442" s="102" t="s">
        <v>790</v>
      </c>
      <c r="N442" s="383" t="s">
        <v>791</v>
      </c>
      <c r="O442" s="96" t="s">
        <v>27</v>
      </c>
      <c r="P442" s="96"/>
      <c r="Q442" s="96"/>
    </row>
    <row r="443" spans="1:17" s="29" customFormat="1" ht="25.5">
      <c r="A443" s="57"/>
      <c r="B443" s="120" t="s">
        <v>780</v>
      </c>
      <c r="C443" s="120" t="s">
        <v>774</v>
      </c>
      <c r="D443" s="85"/>
      <c r="E443" s="86"/>
      <c r="F443" s="87">
        <v>449.5933</v>
      </c>
      <c r="G443" s="62"/>
      <c r="H443" s="120" t="s">
        <v>775</v>
      </c>
      <c r="I443" s="120" t="s">
        <v>792</v>
      </c>
      <c r="J443" s="120" t="s">
        <v>793</v>
      </c>
      <c r="K443" s="95"/>
      <c r="L443" s="108" t="s">
        <v>794</v>
      </c>
      <c r="M443" s="120" t="s">
        <v>795</v>
      </c>
      <c r="N443" s="378" t="s">
        <v>1705</v>
      </c>
      <c r="O443" s="109" t="s">
        <v>27</v>
      </c>
      <c r="P443" s="96"/>
      <c r="Q443" s="96"/>
    </row>
    <row r="444" spans="1:17" s="29" customFormat="1">
      <c r="A444" s="57"/>
      <c r="B444" s="82" t="s">
        <v>780</v>
      </c>
      <c r="C444" s="82" t="s">
        <v>774</v>
      </c>
      <c r="D444" s="59"/>
      <c r="E444" s="60"/>
      <c r="F444" s="61">
        <v>160.4632</v>
      </c>
      <c r="G444" s="62"/>
      <c r="H444" s="82" t="s">
        <v>775</v>
      </c>
      <c r="I444" s="82" t="s">
        <v>796</v>
      </c>
      <c r="J444" s="82" t="s">
        <v>797</v>
      </c>
      <c r="K444" s="95"/>
      <c r="L444" s="302" t="s">
        <v>798</v>
      </c>
      <c r="M444" s="285" t="s">
        <v>799</v>
      </c>
      <c r="N444" s="361" t="s">
        <v>1755</v>
      </c>
      <c r="O444" s="96" t="s">
        <v>40</v>
      </c>
      <c r="P444" s="96"/>
      <c r="Q444" s="96"/>
    </row>
    <row r="445" spans="1:17" s="29" customFormat="1">
      <c r="A445" s="57"/>
      <c r="B445" s="82" t="s">
        <v>780</v>
      </c>
      <c r="C445" s="82" t="s">
        <v>774</v>
      </c>
      <c r="D445" s="59"/>
      <c r="E445" s="60"/>
      <c r="F445" s="61">
        <v>13134.0281</v>
      </c>
      <c r="G445" s="62"/>
      <c r="H445" s="82" t="s">
        <v>775</v>
      </c>
      <c r="I445" s="82" t="s">
        <v>800</v>
      </c>
      <c r="J445" s="82" t="s">
        <v>801</v>
      </c>
      <c r="K445" s="95"/>
      <c r="L445" s="95" t="s">
        <v>802</v>
      </c>
      <c r="M445" s="82" t="s">
        <v>803</v>
      </c>
      <c r="N445" s="361"/>
      <c r="O445" s="96" t="s">
        <v>40</v>
      </c>
      <c r="P445" s="96"/>
      <c r="Q445" s="96"/>
    </row>
    <row r="446" spans="1:17" s="29" customFormat="1">
      <c r="A446" s="57"/>
      <c r="B446" s="82" t="s">
        <v>780</v>
      </c>
      <c r="C446" s="82" t="s">
        <v>774</v>
      </c>
      <c r="D446" s="59"/>
      <c r="E446" s="60"/>
      <c r="F446" s="61">
        <v>13361.9103</v>
      </c>
      <c r="G446" s="62"/>
      <c r="H446" s="82" t="s">
        <v>775</v>
      </c>
      <c r="I446" s="82" t="s">
        <v>804</v>
      </c>
      <c r="J446" s="82" t="s">
        <v>805</v>
      </c>
      <c r="K446" s="95"/>
      <c r="L446" s="95" t="s">
        <v>802</v>
      </c>
      <c r="M446" s="82" t="s">
        <v>806</v>
      </c>
      <c r="N446" s="361"/>
      <c r="O446" s="96" t="s">
        <v>40</v>
      </c>
      <c r="P446" s="96"/>
      <c r="Q446" s="96"/>
    </row>
    <row r="447" spans="1:17" s="29" customFormat="1">
      <c r="A447" s="57"/>
      <c r="B447" s="82" t="s">
        <v>780</v>
      </c>
      <c r="C447" s="82" t="s">
        <v>774</v>
      </c>
      <c r="D447" s="59"/>
      <c r="E447" s="60"/>
      <c r="F447" s="61">
        <v>13740.715200000001</v>
      </c>
      <c r="G447" s="62"/>
      <c r="H447" s="82" t="s">
        <v>775</v>
      </c>
      <c r="I447" s="82" t="s">
        <v>807</v>
      </c>
      <c r="J447" s="82" t="s">
        <v>808</v>
      </c>
      <c r="K447" s="95"/>
      <c r="L447" s="95" t="s">
        <v>802</v>
      </c>
      <c r="M447" s="82" t="s">
        <v>809</v>
      </c>
      <c r="N447" s="361"/>
      <c r="O447" s="96" t="s">
        <v>40</v>
      </c>
      <c r="P447" s="96"/>
      <c r="Q447" s="96"/>
    </row>
    <row r="448" spans="1:17" s="29" customFormat="1">
      <c r="A448" s="57"/>
      <c r="B448" s="82" t="s">
        <v>780</v>
      </c>
      <c r="C448" s="82" t="s">
        <v>774</v>
      </c>
      <c r="D448" s="59"/>
      <c r="E448" s="60"/>
      <c r="F448" s="61">
        <v>9969.1959999999999</v>
      </c>
      <c r="G448" s="62"/>
      <c r="H448" s="82" t="s">
        <v>775</v>
      </c>
      <c r="I448" s="82" t="s">
        <v>810</v>
      </c>
      <c r="J448" s="82" t="s">
        <v>811</v>
      </c>
      <c r="K448" s="95"/>
      <c r="L448" s="95" t="s">
        <v>802</v>
      </c>
      <c r="M448" s="82" t="s">
        <v>812</v>
      </c>
      <c r="N448" s="361"/>
      <c r="O448" s="96" t="s">
        <v>40</v>
      </c>
      <c r="P448" s="96"/>
      <c r="Q448" s="96"/>
    </row>
    <row r="449" spans="1:17" s="29" customFormat="1">
      <c r="A449" s="57"/>
      <c r="B449" s="82" t="s">
        <v>780</v>
      </c>
      <c r="C449" s="82" t="s">
        <v>774</v>
      </c>
      <c r="D449" s="59"/>
      <c r="E449" s="60"/>
      <c r="F449" s="61">
        <v>14707.921399999999</v>
      </c>
      <c r="G449" s="62"/>
      <c r="H449" s="82" t="s">
        <v>775</v>
      </c>
      <c r="I449" s="82" t="s">
        <v>813</v>
      </c>
      <c r="J449" s="82" t="s">
        <v>814</v>
      </c>
      <c r="K449" s="95"/>
      <c r="L449" s="95" t="s">
        <v>802</v>
      </c>
      <c r="M449" s="82" t="s">
        <v>815</v>
      </c>
      <c r="N449" s="361"/>
      <c r="O449" s="96" t="s">
        <v>40</v>
      </c>
      <c r="P449" s="96"/>
      <c r="Q449" s="96"/>
    </row>
    <row r="450" spans="1:17" s="29" customFormat="1">
      <c r="A450" s="57"/>
      <c r="B450" s="82" t="s">
        <v>780</v>
      </c>
      <c r="C450" s="82" t="s">
        <v>774</v>
      </c>
      <c r="D450" s="59"/>
      <c r="E450" s="60"/>
      <c r="F450" s="61">
        <v>21574.033599999999</v>
      </c>
      <c r="G450" s="62"/>
      <c r="H450" s="82" t="s">
        <v>775</v>
      </c>
      <c r="I450" s="82" t="s">
        <v>816</v>
      </c>
      <c r="J450" s="102" t="s">
        <v>817</v>
      </c>
      <c r="K450" s="95"/>
      <c r="L450" s="95" t="s">
        <v>802</v>
      </c>
      <c r="M450" s="82" t="s">
        <v>818</v>
      </c>
      <c r="N450" s="361"/>
      <c r="O450" s="96" t="s">
        <v>40</v>
      </c>
      <c r="P450" s="96"/>
      <c r="Q450" s="96"/>
    </row>
    <row r="451" spans="1:17" s="29" customFormat="1">
      <c r="A451" s="81"/>
      <c r="B451" s="82" t="s">
        <v>780</v>
      </c>
      <c r="C451" s="82" t="s">
        <v>774</v>
      </c>
      <c r="D451" s="59"/>
      <c r="E451" s="60"/>
      <c r="F451" s="61">
        <v>13116.6931</v>
      </c>
      <c r="G451" s="62"/>
      <c r="H451" s="82" t="s">
        <v>775</v>
      </c>
      <c r="I451" s="82" t="s">
        <v>819</v>
      </c>
      <c r="J451" s="102" t="s">
        <v>820</v>
      </c>
      <c r="K451" s="95"/>
      <c r="L451" s="95" t="s">
        <v>802</v>
      </c>
      <c r="M451" s="82" t="s">
        <v>821</v>
      </c>
      <c r="N451" s="361"/>
      <c r="O451" s="96" t="s">
        <v>40</v>
      </c>
      <c r="P451" s="96"/>
      <c r="Q451" s="96"/>
    </row>
    <row r="452" spans="1:17" s="29" customFormat="1">
      <c r="A452" s="81"/>
      <c r="B452" s="82"/>
      <c r="C452" s="82"/>
      <c r="D452" s="59"/>
      <c r="E452" s="60"/>
      <c r="F452" s="61"/>
      <c r="G452" s="62"/>
      <c r="H452" s="82"/>
      <c r="I452" s="82"/>
      <c r="J452" s="102"/>
      <c r="K452" s="95"/>
      <c r="L452" s="95"/>
      <c r="M452" s="82"/>
      <c r="N452" s="361"/>
      <c r="O452" s="96"/>
      <c r="P452" s="96"/>
      <c r="Q452" s="96"/>
    </row>
    <row r="453" spans="1:17" s="30" customFormat="1">
      <c r="A453" s="75">
        <f>A439+1</f>
        <v>98</v>
      </c>
      <c r="B453" s="171" t="s">
        <v>822</v>
      </c>
      <c r="C453" s="141" t="s">
        <v>774</v>
      </c>
      <c r="D453" s="78">
        <v>60979.199999999997</v>
      </c>
      <c r="E453" s="79">
        <f>D453*0%</f>
        <v>0</v>
      </c>
      <c r="F453" s="64">
        <v>236.81649999999999</v>
      </c>
      <c r="G453" s="80">
        <f>SUM(F453:F455)</f>
        <v>236.81649999999999</v>
      </c>
      <c r="H453" s="141" t="s">
        <v>823</v>
      </c>
      <c r="I453" s="141" t="s">
        <v>824</v>
      </c>
      <c r="J453" s="141" t="s">
        <v>825</v>
      </c>
      <c r="K453" s="100">
        <f>D453-(E453+G453)</f>
        <v>60742.383499999996</v>
      </c>
      <c r="L453" s="100" t="s">
        <v>826</v>
      </c>
      <c r="M453" s="141" t="s">
        <v>827</v>
      </c>
      <c r="N453" s="384" t="s">
        <v>828</v>
      </c>
      <c r="O453" s="101" t="s">
        <v>27</v>
      </c>
      <c r="P453" s="101"/>
      <c r="Q453" s="101"/>
    </row>
    <row r="454" spans="1:17" s="29" customFormat="1">
      <c r="A454" s="57"/>
      <c r="B454" s="82"/>
      <c r="C454" s="82"/>
      <c r="D454" s="59"/>
      <c r="E454" s="60"/>
      <c r="G454" s="62"/>
      <c r="I454" s="82"/>
      <c r="K454" s="95"/>
      <c r="N454" s="385"/>
      <c r="P454" s="96"/>
      <c r="Q454" s="96"/>
    </row>
    <row r="455" spans="1:17" s="29" customFormat="1">
      <c r="A455" s="57"/>
      <c r="B455" s="82"/>
      <c r="C455" s="103"/>
      <c r="D455" s="59"/>
      <c r="E455" s="66"/>
      <c r="F455" s="67"/>
      <c r="G455" s="62"/>
      <c r="H455" s="74"/>
      <c r="I455" s="82"/>
      <c r="J455" s="82"/>
      <c r="K455" s="95"/>
      <c r="L455" s="95"/>
      <c r="M455" s="82"/>
      <c r="N455" s="361"/>
      <c r="O455" s="96"/>
      <c r="P455" s="96"/>
      <c r="Q455" s="96"/>
    </row>
    <row r="456" spans="1:17">
      <c r="A456" s="50">
        <f>A453+1</f>
        <v>99</v>
      </c>
      <c r="B456" s="118" t="s">
        <v>829</v>
      </c>
      <c r="C456" s="119" t="s">
        <v>774</v>
      </c>
      <c r="D456" s="53">
        <v>67267.5</v>
      </c>
      <c r="E456" s="54">
        <f>D456*36%</f>
        <v>24216.3</v>
      </c>
      <c r="F456" s="55"/>
      <c r="G456" s="56">
        <f>SUM(F456:F461)</f>
        <v>9250.1326000000008</v>
      </c>
      <c r="H456" s="119"/>
      <c r="I456" s="119"/>
      <c r="J456" s="119"/>
      <c r="K456" s="93">
        <f>D456-(E456+G456)</f>
        <v>33801.0674</v>
      </c>
      <c r="L456" s="93"/>
      <c r="M456" s="119"/>
      <c r="N456" s="372"/>
      <c r="O456" s="98"/>
      <c r="P456" s="98"/>
      <c r="Q456" s="98"/>
    </row>
    <row r="457" spans="1:17" s="29" customFormat="1">
      <c r="A457" s="57"/>
      <c r="B457" s="82" t="s">
        <v>830</v>
      </c>
      <c r="C457" s="82" t="s">
        <v>774</v>
      </c>
      <c r="D457" s="59"/>
      <c r="E457" s="60"/>
      <c r="F457" s="61">
        <v>43.261099999999999</v>
      </c>
      <c r="G457" s="62"/>
      <c r="H457" s="82" t="s">
        <v>831</v>
      </c>
      <c r="I457" s="82" t="s">
        <v>832</v>
      </c>
      <c r="J457" s="82" t="s">
        <v>69</v>
      </c>
      <c r="K457" s="95"/>
      <c r="L457" s="95" t="s">
        <v>298</v>
      </c>
      <c r="M457" s="82" t="s">
        <v>833</v>
      </c>
      <c r="N457" s="363" t="s">
        <v>1575</v>
      </c>
      <c r="O457" s="96" t="s">
        <v>40</v>
      </c>
      <c r="P457" s="96"/>
      <c r="Q457" s="96"/>
    </row>
    <row r="458" spans="1:17" s="29" customFormat="1">
      <c r="A458" s="57"/>
      <c r="B458" s="82" t="s">
        <v>830</v>
      </c>
      <c r="C458" s="82" t="s">
        <v>774</v>
      </c>
      <c r="D458" s="59"/>
      <c r="E458" s="60"/>
      <c r="F458" s="61">
        <v>28.694600000000001</v>
      </c>
      <c r="G458" s="62"/>
      <c r="H458" s="82" t="s">
        <v>831</v>
      </c>
      <c r="I458" s="82" t="s">
        <v>834</v>
      </c>
      <c r="J458" s="82" t="s">
        <v>835</v>
      </c>
      <c r="K458" s="95"/>
      <c r="L458" s="95" t="s">
        <v>836</v>
      </c>
      <c r="M458" s="102" t="s">
        <v>837</v>
      </c>
      <c r="N458" s="361" t="s">
        <v>838</v>
      </c>
      <c r="O458" s="96" t="s">
        <v>27</v>
      </c>
      <c r="P458" s="96"/>
      <c r="Q458" s="96"/>
    </row>
    <row r="459" spans="1:17" s="283" customFormat="1">
      <c r="A459" s="274"/>
      <c r="B459" s="286" t="s">
        <v>830</v>
      </c>
      <c r="C459" s="286" t="s">
        <v>774</v>
      </c>
      <c r="D459" s="276"/>
      <c r="E459" s="292"/>
      <c r="F459" s="288">
        <v>2578.0414000000001</v>
      </c>
      <c r="G459" s="278"/>
      <c r="H459" s="82" t="s">
        <v>831</v>
      </c>
      <c r="I459" s="285" t="s">
        <v>1741</v>
      </c>
      <c r="J459" s="286" t="s">
        <v>1721</v>
      </c>
      <c r="K459" s="279"/>
      <c r="L459" s="279" t="s">
        <v>1722</v>
      </c>
      <c r="M459" s="286" t="s">
        <v>1723</v>
      </c>
      <c r="N459" s="376"/>
      <c r="O459" s="282" t="s">
        <v>40</v>
      </c>
      <c r="P459" s="282"/>
      <c r="Q459" s="282"/>
    </row>
    <row r="460" spans="1:17" s="283" customFormat="1">
      <c r="A460" s="274"/>
      <c r="B460" s="286" t="s">
        <v>830</v>
      </c>
      <c r="C460" s="286" t="s">
        <v>774</v>
      </c>
      <c r="D460" s="276"/>
      <c r="E460" s="292"/>
      <c r="F460" s="288">
        <v>6600.1355000000003</v>
      </c>
      <c r="G460" s="278"/>
      <c r="H460" s="82" t="s">
        <v>831</v>
      </c>
      <c r="I460" s="285" t="s">
        <v>1742</v>
      </c>
      <c r="J460" s="286" t="s">
        <v>1724</v>
      </c>
      <c r="K460" s="279"/>
      <c r="L460" s="279" t="s">
        <v>1722</v>
      </c>
      <c r="M460" s="286" t="s">
        <v>1725</v>
      </c>
      <c r="N460" s="376"/>
      <c r="O460" s="282" t="s">
        <v>40</v>
      </c>
      <c r="P460" s="282"/>
      <c r="Q460" s="282"/>
    </row>
    <row r="461" spans="1:17" s="29" customFormat="1">
      <c r="A461" s="57"/>
      <c r="B461" s="82"/>
      <c r="C461" s="103"/>
      <c r="D461" s="59"/>
      <c r="E461" s="66"/>
      <c r="F461" s="67"/>
      <c r="G461" s="62"/>
      <c r="H461" s="74"/>
      <c r="I461" s="82"/>
      <c r="J461" s="82"/>
      <c r="K461" s="95"/>
      <c r="L461" s="95"/>
      <c r="M461" s="82"/>
      <c r="N461" s="361"/>
      <c r="O461" s="96"/>
      <c r="P461" s="96"/>
      <c r="Q461" s="96"/>
    </row>
    <row r="462" spans="1:17">
      <c r="A462" s="50">
        <f>A456+1</f>
        <v>100</v>
      </c>
      <c r="B462" s="118" t="s">
        <v>839</v>
      </c>
      <c r="C462" s="119" t="s">
        <v>774</v>
      </c>
      <c r="D462" s="53">
        <v>47144.9</v>
      </c>
      <c r="E462" s="54">
        <f>D462*0%</f>
        <v>0</v>
      </c>
      <c r="F462" s="55"/>
      <c r="G462" s="56">
        <f>SUM(F462:F466)</f>
        <v>43339.107300000003</v>
      </c>
      <c r="H462" s="119"/>
      <c r="I462" s="119"/>
      <c r="J462" s="119"/>
      <c r="K462" s="93">
        <f>D462-(E462+G462)</f>
        <v>3805.7926999999981</v>
      </c>
      <c r="L462" s="93"/>
      <c r="M462" s="119"/>
      <c r="N462" s="119"/>
      <c r="O462" s="98"/>
      <c r="P462" s="98"/>
      <c r="Q462" s="98"/>
    </row>
    <row r="463" spans="1:17" s="29" customFormat="1">
      <c r="A463" s="57"/>
      <c r="B463" s="82" t="s">
        <v>840</v>
      </c>
      <c r="C463" s="82" t="s">
        <v>774</v>
      </c>
      <c r="D463" s="59"/>
      <c r="E463" s="60"/>
      <c r="F463" s="61">
        <v>27295.383900000001</v>
      </c>
      <c r="G463" s="62"/>
      <c r="H463" s="82" t="s">
        <v>775</v>
      </c>
      <c r="I463" s="82" t="s">
        <v>841</v>
      </c>
      <c r="J463" s="82" t="s">
        <v>842</v>
      </c>
      <c r="K463" s="95"/>
      <c r="L463" s="95" t="s">
        <v>843</v>
      </c>
      <c r="M463" s="82" t="s">
        <v>844</v>
      </c>
      <c r="N463" s="134"/>
      <c r="O463" s="104" t="s">
        <v>40</v>
      </c>
      <c r="P463" s="104"/>
      <c r="Q463" s="104"/>
    </row>
    <row r="464" spans="1:17" s="29" customFormat="1">
      <c r="A464" s="57"/>
      <c r="B464" s="82" t="s">
        <v>840</v>
      </c>
      <c r="C464" s="82" t="s">
        <v>774</v>
      </c>
      <c r="D464" s="59"/>
      <c r="E464" s="60"/>
      <c r="F464" s="61">
        <v>7856.7865000000002</v>
      </c>
      <c r="G464" s="62"/>
      <c r="H464" s="82" t="s">
        <v>775</v>
      </c>
      <c r="I464" s="82" t="s">
        <v>845</v>
      </c>
      <c r="J464" s="82" t="s">
        <v>846</v>
      </c>
      <c r="K464" s="95"/>
      <c r="L464" s="95" t="s">
        <v>843</v>
      </c>
      <c r="M464" s="82" t="s">
        <v>847</v>
      </c>
      <c r="N464" s="82"/>
      <c r="O464" s="104" t="s">
        <v>40</v>
      </c>
      <c r="P464" s="104"/>
      <c r="Q464" s="104"/>
    </row>
    <row r="465" spans="1:17" s="29" customFormat="1">
      <c r="A465" s="81"/>
      <c r="B465" s="82" t="s">
        <v>840</v>
      </c>
      <c r="C465" s="82" t="s">
        <v>774</v>
      </c>
      <c r="D465" s="59"/>
      <c r="E465" s="60"/>
      <c r="F465" s="61">
        <v>7819.7898999999998</v>
      </c>
      <c r="G465" s="62"/>
      <c r="H465" s="82" t="s">
        <v>775</v>
      </c>
      <c r="I465" s="82" t="s">
        <v>848</v>
      </c>
      <c r="J465" s="82" t="s">
        <v>849</v>
      </c>
      <c r="K465" s="95"/>
      <c r="L465" s="95" t="s">
        <v>843</v>
      </c>
      <c r="M465" s="82" t="s">
        <v>850</v>
      </c>
      <c r="N465" s="82"/>
      <c r="O465" s="104" t="s">
        <v>40</v>
      </c>
      <c r="P465" s="104"/>
      <c r="Q465" s="104"/>
    </row>
    <row r="466" spans="1:17" s="29" customFormat="1">
      <c r="A466" s="81"/>
      <c r="B466" s="165" t="s">
        <v>840</v>
      </c>
      <c r="C466" s="165" t="s">
        <v>774</v>
      </c>
      <c r="D466" s="166"/>
      <c r="E466" s="172"/>
      <c r="F466" s="116">
        <v>367.14699999999999</v>
      </c>
      <c r="G466" s="169"/>
      <c r="H466" s="165" t="s">
        <v>775</v>
      </c>
      <c r="I466" s="165" t="s">
        <v>851</v>
      </c>
      <c r="J466" s="165" t="s">
        <v>852</v>
      </c>
      <c r="K466" s="181"/>
      <c r="L466" s="181" t="s">
        <v>853</v>
      </c>
      <c r="M466" s="165" t="s">
        <v>854</v>
      </c>
      <c r="N466" s="379" t="s">
        <v>855</v>
      </c>
      <c r="O466" s="182" t="s">
        <v>27</v>
      </c>
      <c r="P466" s="182"/>
      <c r="Q466" s="182"/>
    </row>
    <row r="467" spans="1:17" s="29" customFormat="1">
      <c r="A467" s="57"/>
      <c r="B467" s="82"/>
      <c r="C467" s="82"/>
      <c r="D467" s="59"/>
      <c r="E467" s="60"/>
      <c r="F467" s="61"/>
      <c r="G467" s="62"/>
      <c r="H467" s="82"/>
      <c r="I467" s="82"/>
      <c r="J467" s="82"/>
      <c r="K467" s="95"/>
      <c r="L467" s="95"/>
      <c r="M467" s="82"/>
      <c r="N467" s="361"/>
      <c r="O467" s="96"/>
      <c r="P467" s="96"/>
      <c r="Q467" s="96"/>
    </row>
    <row r="468" spans="1:17">
      <c r="A468" s="50">
        <f>101</f>
        <v>101</v>
      </c>
      <c r="B468" s="118" t="s">
        <v>856</v>
      </c>
      <c r="C468" s="119" t="s">
        <v>774</v>
      </c>
      <c r="D468" s="53">
        <v>79598.7</v>
      </c>
      <c r="E468" s="54">
        <f>D468*0%</f>
        <v>0</v>
      </c>
      <c r="F468" s="55"/>
      <c r="G468" s="56">
        <f>SUM(F468:F486)</f>
        <v>31734.532599999999</v>
      </c>
      <c r="H468" s="119"/>
      <c r="I468" s="119"/>
      <c r="J468" s="119"/>
      <c r="K468" s="93">
        <f>D468-(E468+G468)</f>
        <v>47864.167399999998</v>
      </c>
      <c r="L468" s="93"/>
      <c r="M468" s="119"/>
      <c r="N468" s="372"/>
      <c r="O468" s="98"/>
      <c r="P468" s="98"/>
      <c r="Q468" s="98"/>
    </row>
    <row r="469" spans="1:17" s="29" customFormat="1" ht="15.95" customHeight="1">
      <c r="A469" s="57"/>
      <c r="B469" s="82" t="s">
        <v>857</v>
      </c>
      <c r="C469" s="82" t="s">
        <v>774</v>
      </c>
      <c r="D469" s="59"/>
      <c r="E469" s="60"/>
      <c r="F469" s="61">
        <v>459.98169999999999</v>
      </c>
      <c r="G469" s="62"/>
      <c r="H469" s="285" t="s">
        <v>857</v>
      </c>
      <c r="I469" s="102" t="s">
        <v>858</v>
      </c>
      <c r="J469" s="285" t="s">
        <v>859</v>
      </c>
      <c r="K469" s="95"/>
      <c r="L469" s="95" t="s">
        <v>860</v>
      </c>
      <c r="M469" s="82" t="s">
        <v>861</v>
      </c>
      <c r="N469" s="361" t="s">
        <v>1706</v>
      </c>
      <c r="O469" s="104" t="s">
        <v>27</v>
      </c>
      <c r="P469" s="104"/>
      <c r="Q469" s="104"/>
    </row>
    <row r="470" spans="1:17" s="29" customFormat="1" ht="15.95" customHeight="1">
      <c r="A470" s="57"/>
      <c r="B470" s="82" t="s">
        <v>857</v>
      </c>
      <c r="C470" s="82" t="s">
        <v>774</v>
      </c>
      <c r="D470" s="59"/>
      <c r="E470" s="60"/>
      <c r="F470" s="61">
        <v>50.644799999999996</v>
      </c>
      <c r="G470" s="62"/>
      <c r="H470" s="285" t="s">
        <v>857</v>
      </c>
      <c r="I470" s="102" t="s">
        <v>862</v>
      </c>
      <c r="J470" s="285" t="s">
        <v>863</v>
      </c>
      <c r="K470" s="95"/>
      <c r="L470" s="108" t="s">
        <v>860</v>
      </c>
      <c r="M470" s="82" t="s">
        <v>864</v>
      </c>
      <c r="N470" s="361" t="s">
        <v>865</v>
      </c>
      <c r="O470" s="104" t="s">
        <v>27</v>
      </c>
      <c r="P470" s="104"/>
      <c r="Q470" s="104"/>
    </row>
    <row r="471" spans="1:17" s="29" customFormat="1">
      <c r="A471" s="57"/>
      <c r="B471" s="82" t="s">
        <v>857</v>
      </c>
      <c r="C471" s="82" t="s">
        <v>774</v>
      </c>
      <c r="D471" s="59"/>
      <c r="E471" s="60"/>
      <c r="F471" s="61">
        <v>3916.2201</v>
      </c>
      <c r="G471" s="62"/>
      <c r="H471" s="285" t="s">
        <v>857</v>
      </c>
      <c r="I471" s="102" t="s">
        <v>866</v>
      </c>
      <c r="J471" s="285" t="s">
        <v>867</v>
      </c>
      <c r="K471" s="95"/>
      <c r="L471" s="95" t="s">
        <v>868</v>
      </c>
      <c r="M471" s="82" t="s">
        <v>869</v>
      </c>
      <c r="N471" s="361"/>
      <c r="O471" s="96" t="s">
        <v>27</v>
      </c>
      <c r="P471" s="96"/>
      <c r="Q471" s="96"/>
    </row>
    <row r="472" spans="1:17" s="29" customFormat="1">
      <c r="A472" s="57"/>
      <c r="B472" s="82" t="s">
        <v>857</v>
      </c>
      <c r="C472" s="82" t="s">
        <v>774</v>
      </c>
      <c r="D472" s="59"/>
      <c r="E472" s="60"/>
      <c r="F472" s="61">
        <v>35.872799999999998</v>
      </c>
      <c r="G472" s="62"/>
      <c r="H472" s="285" t="s">
        <v>857</v>
      </c>
      <c r="I472" s="102" t="s">
        <v>870</v>
      </c>
      <c r="J472" s="285" t="s">
        <v>871</v>
      </c>
      <c r="K472" s="95"/>
      <c r="L472" s="95" t="s">
        <v>872</v>
      </c>
      <c r="M472" s="82" t="s">
        <v>873</v>
      </c>
      <c r="N472" s="361" t="s">
        <v>874</v>
      </c>
      <c r="O472" s="104" t="s">
        <v>27</v>
      </c>
      <c r="P472" s="104"/>
      <c r="Q472" s="104"/>
    </row>
    <row r="473" spans="1:17" s="38" customFormat="1">
      <c r="A473" s="57"/>
      <c r="B473" s="102" t="s">
        <v>857</v>
      </c>
      <c r="C473" s="102" t="s">
        <v>774</v>
      </c>
      <c r="D473" s="142"/>
      <c r="E473" s="173"/>
      <c r="F473" s="69">
        <v>140.2158</v>
      </c>
      <c r="G473" s="83"/>
      <c r="H473" s="285" t="s">
        <v>857</v>
      </c>
      <c r="I473" s="102" t="s">
        <v>875</v>
      </c>
      <c r="J473" s="285" t="s">
        <v>876</v>
      </c>
      <c r="K473" s="99"/>
      <c r="L473" s="99" t="s">
        <v>877</v>
      </c>
      <c r="M473" s="102" t="s">
        <v>878</v>
      </c>
      <c r="N473" s="361" t="s">
        <v>879</v>
      </c>
      <c r="O473" s="104" t="s">
        <v>27</v>
      </c>
      <c r="P473" s="104"/>
      <c r="Q473" s="104"/>
    </row>
    <row r="474" spans="1:17" s="29" customFormat="1" ht="25.5">
      <c r="A474" s="57"/>
      <c r="B474" s="120" t="s">
        <v>857</v>
      </c>
      <c r="C474" s="120" t="s">
        <v>774</v>
      </c>
      <c r="D474" s="59"/>
      <c r="E474" s="66"/>
      <c r="F474" s="125">
        <v>15.512700000000001</v>
      </c>
      <c r="G474" s="62"/>
      <c r="H474" s="293" t="s">
        <v>857</v>
      </c>
      <c r="I474" s="121" t="s">
        <v>880</v>
      </c>
      <c r="J474" s="293" t="s">
        <v>881</v>
      </c>
      <c r="K474" s="95"/>
      <c r="L474" s="108" t="s">
        <v>882</v>
      </c>
      <c r="M474" s="121" t="s">
        <v>883</v>
      </c>
      <c r="N474" s="375" t="s">
        <v>1707</v>
      </c>
      <c r="O474" s="128" t="s">
        <v>27</v>
      </c>
      <c r="P474" s="104"/>
      <c r="Q474" s="104"/>
    </row>
    <row r="475" spans="1:17" s="283" customFormat="1">
      <c r="A475" s="274"/>
      <c r="B475" s="215" t="s">
        <v>857</v>
      </c>
      <c r="C475" s="215" t="s">
        <v>774</v>
      </c>
      <c r="D475" s="276"/>
      <c r="E475" s="292"/>
      <c r="F475" s="340">
        <v>19.3399</v>
      </c>
      <c r="G475" s="278"/>
      <c r="H475" s="285" t="s">
        <v>857</v>
      </c>
      <c r="I475" s="293" t="s">
        <v>1632</v>
      </c>
      <c r="J475" s="293" t="s">
        <v>1623</v>
      </c>
      <c r="K475" s="279"/>
      <c r="L475" s="337" t="s">
        <v>1624</v>
      </c>
      <c r="M475" s="215" t="s">
        <v>1625</v>
      </c>
      <c r="N475" s="363" t="s">
        <v>1633</v>
      </c>
      <c r="O475" s="338" t="s">
        <v>27</v>
      </c>
      <c r="P475" s="341"/>
      <c r="Q475" s="341"/>
    </row>
    <row r="476" spans="1:17" s="283" customFormat="1">
      <c r="A476" s="274"/>
      <c r="B476" s="215" t="s">
        <v>857</v>
      </c>
      <c r="C476" s="215" t="s">
        <v>774</v>
      </c>
      <c r="D476" s="276"/>
      <c r="E476" s="292"/>
      <c r="F476" s="340">
        <v>4857.5861000000004</v>
      </c>
      <c r="G476" s="278"/>
      <c r="H476" s="286" t="s">
        <v>857</v>
      </c>
      <c r="I476" s="293" t="s">
        <v>1634</v>
      </c>
      <c r="J476" s="293" t="s">
        <v>1626</v>
      </c>
      <c r="K476" s="279"/>
      <c r="L476" s="337" t="s">
        <v>1624</v>
      </c>
      <c r="M476" s="215" t="s">
        <v>1629</v>
      </c>
      <c r="N476" s="386"/>
      <c r="O476" s="338" t="s">
        <v>40</v>
      </c>
      <c r="P476" s="341"/>
      <c r="Q476" s="341"/>
    </row>
    <row r="477" spans="1:17" s="29" customFormat="1">
      <c r="A477" s="57"/>
      <c r="B477" s="215" t="s">
        <v>857</v>
      </c>
      <c r="C477" s="215" t="s">
        <v>774</v>
      </c>
      <c r="D477" s="59"/>
      <c r="E477" s="66"/>
      <c r="F477" s="340">
        <v>3813.4283</v>
      </c>
      <c r="G477" s="62"/>
      <c r="H477" s="285" t="s">
        <v>857</v>
      </c>
      <c r="I477" s="293" t="s">
        <v>1635</v>
      </c>
      <c r="J477" s="293" t="s">
        <v>1627</v>
      </c>
      <c r="K477" s="95"/>
      <c r="L477" s="337" t="s">
        <v>1624</v>
      </c>
      <c r="M477" s="215" t="s">
        <v>1628</v>
      </c>
      <c r="N477" s="387"/>
      <c r="O477" s="338" t="s">
        <v>40</v>
      </c>
      <c r="P477" s="104"/>
      <c r="Q477" s="104"/>
    </row>
    <row r="478" spans="1:17" s="29" customFormat="1">
      <c r="A478" s="57"/>
      <c r="B478" s="215" t="s">
        <v>857</v>
      </c>
      <c r="C478" s="215" t="s">
        <v>774</v>
      </c>
      <c r="D478" s="59"/>
      <c r="E478" s="66"/>
      <c r="F478" s="340">
        <v>16.812899999999999</v>
      </c>
      <c r="G478" s="62"/>
      <c r="H478" s="285" t="s">
        <v>857</v>
      </c>
      <c r="I478" s="293" t="s">
        <v>1662</v>
      </c>
      <c r="J478" s="293" t="s">
        <v>1663</v>
      </c>
      <c r="K478" s="95"/>
      <c r="L478" s="337" t="s">
        <v>1664</v>
      </c>
      <c r="M478" s="215" t="s">
        <v>1665</v>
      </c>
      <c r="N478" s="386" t="s">
        <v>1666</v>
      </c>
      <c r="O478" s="338" t="s">
        <v>27</v>
      </c>
      <c r="P478" s="104"/>
      <c r="Q478" s="104"/>
    </row>
    <row r="479" spans="1:17" s="283" customFormat="1">
      <c r="A479" s="274"/>
      <c r="B479" s="215" t="s">
        <v>857</v>
      </c>
      <c r="C479" s="215" t="s">
        <v>774</v>
      </c>
      <c r="D479" s="276"/>
      <c r="E479" s="292"/>
      <c r="F479" s="340">
        <v>13437.166300000001</v>
      </c>
      <c r="G479" s="278"/>
      <c r="H479" s="286" t="s">
        <v>857</v>
      </c>
      <c r="I479" s="293" t="s">
        <v>1746</v>
      </c>
      <c r="J479" s="293" t="s">
        <v>1726</v>
      </c>
      <c r="K479" s="279"/>
      <c r="L479" s="337" t="s">
        <v>1722</v>
      </c>
      <c r="M479" s="215" t="s">
        <v>1727</v>
      </c>
      <c r="N479" s="386"/>
      <c r="O479" s="338" t="s">
        <v>40</v>
      </c>
      <c r="P479" s="341"/>
      <c r="Q479" s="341"/>
    </row>
    <row r="480" spans="1:17" s="283" customFormat="1">
      <c r="A480" s="274"/>
      <c r="B480" s="215" t="s">
        <v>857</v>
      </c>
      <c r="C480" s="215" t="s">
        <v>774</v>
      </c>
      <c r="D480" s="276"/>
      <c r="E480" s="292"/>
      <c r="F480" s="340">
        <v>61.929299999999998</v>
      </c>
      <c r="G480" s="278"/>
      <c r="H480" s="285" t="s">
        <v>857</v>
      </c>
      <c r="I480" s="293" t="s">
        <v>1743</v>
      </c>
      <c r="J480" s="293" t="s">
        <v>1728</v>
      </c>
      <c r="K480" s="279"/>
      <c r="L480" s="337" t="s">
        <v>1722</v>
      </c>
      <c r="M480" s="215" t="s">
        <v>1729</v>
      </c>
      <c r="N480" s="400" t="s">
        <v>1744</v>
      </c>
      <c r="O480" s="338" t="s">
        <v>27</v>
      </c>
      <c r="P480" s="341"/>
      <c r="Q480" s="341"/>
    </row>
    <row r="481" spans="1:17" s="283" customFormat="1">
      <c r="A481" s="274"/>
      <c r="B481" s="215" t="s">
        <v>857</v>
      </c>
      <c r="C481" s="215" t="s">
        <v>774</v>
      </c>
      <c r="D481" s="276"/>
      <c r="E481" s="292"/>
      <c r="F481" s="340">
        <v>2552.6941000000002</v>
      </c>
      <c r="G481" s="278"/>
      <c r="H481" s="286" t="s">
        <v>857</v>
      </c>
      <c r="I481" s="293" t="s">
        <v>1745</v>
      </c>
      <c r="J481" s="293" t="s">
        <v>1730</v>
      </c>
      <c r="K481" s="279"/>
      <c r="L481" s="337" t="s">
        <v>1722</v>
      </c>
      <c r="M481" s="215" t="s">
        <v>1731</v>
      </c>
      <c r="N481" s="386"/>
      <c r="O481" s="338" t="s">
        <v>40</v>
      </c>
      <c r="P481" s="341"/>
      <c r="Q481" s="341"/>
    </row>
    <row r="482" spans="1:17" s="283" customFormat="1">
      <c r="A482" s="274"/>
      <c r="B482" s="215" t="s">
        <v>857</v>
      </c>
      <c r="C482" s="215" t="s">
        <v>774</v>
      </c>
      <c r="D482" s="276"/>
      <c r="E482" s="292"/>
      <c r="F482" s="340">
        <v>505.32839999999999</v>
      </c>
      <c r="G482" s="278"/>
      <c r="H482" s="286" t="s">
        <v>857</v>
      </c>
      <c r="I482" s="293" t="s">
        <v>1857</v>
      </c>
      <c r="J482" s="215" t="s">
        <v>1850</v>
      </c>
      <c r="K482" s="279"/>
      <c r="L482" s="337" t="s">
        <v>1849</v>
      </c>
      <c r="M482" s="215" t="s">
        <v>1851</v>
      </c>
      <c r="N482" s="386"/>
      <c r="O482" s="338" t="s">
        <v>40</v>
      </c>
      <c r="P482" s="341"/>
      <c r="Q482" s="341"/>
    </row>
    <row r="483" spans="1:17" s="283" customFormat="1">
      <c r="A483" s="274"/>
      <c r="B483" s="215" t="s">
        <v>857</v>
      </c>
      <c r="C483" s="215" t="s">
        <v>774</v>
      </c>
      <c r="D483" s="276"/>
      <c r="E483" s="292"/>
      <c r="F483" s="340">
        <v>995.49450000000002</v>
      </c>
      <c r="G483" s="278"/>
      <c r="H483" s="286" t="s">
        <v>857</v>
      </c>
      <c r="I483" s="293" t="s">
        <v>1874</v>
      </c>
      <c r="J483" s="215" t="s">
        <v>1875</v>
      </c>
      <c r="K483" s="279"/>
      <c r="L483" s="337" t="s">
        <v>1876</v>
      </c>
      <c r="M483" s="215" t="s">
        <v>1877</v>
      </c>
      <c r="N483" s="386"/>
      <c r="O483" s="338" t="s">
        <v>40</v>
      </c>
      <c r="P483" s="341"/>
      <c r="Q483" s="341"/>
    </row>
    <row r="484" spans="1:17" s="283" customFormat="1">
      <c r="A484" s="274"/>
      <c r="B484" s="215" t="s">
        <v>857</v>
      </c>
      <c r="C484" s="215" t="s">
        <v>774</v>
      </c>
      <c r="D484" s="276"/>
      <c r="E484" s="292"/>
      <c r="F484" s="340">
        <v>856.30489999999998</v>
      </c>
      <c r="G484" s="278"/>
      <c r="H484" s="286" t="s">
        <v>857</v>
      </c>
      <c r="I484" s="293" t="s">
        <v>1878</v>
      </c>
      <c r="J484" s="215" t="s">
        <v>1879</v>
      </c>
      <c r="K484" s="279"/>
      <c r="L484" s="337" t="s">
        <v>1876</v>
      </c>
      <c r="M484" s="215" t="s">
        <v>1880</v>
      </c>
      <c r="N484" s="386"/>
      <c r="O484" s="338" t="s">
        <v>40</v>
      </c>
      <c r="P484" s="341"/>
      <c r="Q484" s="341"/>
    </row>
    <row r="485" spans="1:17" s="283" customFormat="1">
      <c r="A485" s="274"/>
      <c r="B485" s="215"/>
      <c r="C485" s="215"/>
      <c r="D485" s="276"/>
      <c r="E485" s="292"/>
      <c r="F485" s="340"/>
      <c r="G485" s="278"/>
      <c r="H485" s="286"/>
      <c r="I485" s="293"/>
      <c r="J485" s="215"/>
      <c r="K485" s="279"/>
      <c r="L485" s="337"/>
      <c r="M485" s="215"/>
      <c r="N485" s="386"/>
      <c r="O485" s="338"/>
      <c r="P485" s="341"/>
      <c r="Q485" s="341"/>
    </row>
    <row r="486" spans="1:17" s="29" customFormat="1">
      <c r="A486" s="57"/>
      <c r="B486" s="82"/>
      <c r="C486" s="82"/>
      <c r="D486" s="59"/>
      <c r="E486" s="60"/>
      <c r="F486" s="61"/>
      <c r="G486" s="62"/>
      <c r="H486" s="82"/>
      <c r="I486" s="82"/>
      <c r="J486" s="82"/>
      <c r="K486" s="95"/>
      <c r="L486" s="95"/>
      <c r="M486" s="82"/>
      <c r="N486" s="361"/>
      <c r="O486" s="104"/>
      <c r="P486" s="104"/>
      <c r="Q486" s="104"/>
    </row>
    <row r="487" spans="1:17">
      <c r="A487" s="50">
        <f>A468+1</f>
        <v>102</v>
      </c>
      <c r="B487" s="118" t="s">
        <v>884</v>
      </c>
      <c r="C487" s="119" t="s">
        <v>774</v>
      </c>
      <c r="D487" s="53">
        <v>45772.5</v>
      </c>
      <c r="E487" s="54">
        <f>D487*0%</f>
        <v>0</v>
      </c>
      <c r="F487" s="55"/>
      <c r="G487" s="56">
        <f>SUM(F487:F491)</f>
        <v>46868.015100000004</v>
      </c>
      <c r="H487" s="130"/>
      <c r="I487" s="130"/>
      <c r="J487" s="130"/>
      <c r="K487" s="93">
        <f>D487-(E487+G487)</f>
        <v>-1095.5151000000042</v>
      </c>
      <c r="L487" s="93"/>
      <c r="M487" s="130"/>
      <c r="N487" s="372"/>
      <c r="O487" s="98"/>
      <c r="P487" s="98"/>
      <c r="Q487" s="98"/>
    </row>
    <row r="488" spans="1:17" s="29" customFormat="1">
      <c r="A488" s="57"/>
      <c r="B488" s="82" t="s">
        <v>885</v>
      </c>
      <c r="C488" s="82" t="s">
        <v>774</v>
      </c>
      <c r="D488" s="59"/>
      <c r="E488" s="60"/>
      <c r="F488" s="61">
        <v>9330.9444999999996</v>
      </c>
      <c r="G488" s="62"/>
      <c r="H488" s="102" t="s">
        <v>886</v>
      </c>
      <c r="I488" s="102" t="s">
        <v>887</v>
      </c>
      <c r="J488" s="102" t="s">
        <v>888</v>
      </c>
      <c r="K488" s="95"/>
      <c r="L488" s="102" t="s">
        <v>889</v>
      </c>
      <c r="M488" s="102" t="s">
        <v>890</v>
      </c>
      <c r="N488" s="361"/>
      <c r="O488" s="96" t="s">
        <v>40</v>
      </c>
      <c r="P488" s="96"/>
      <c r="Q488" s="96"/>
    </row>
    <row r="489" spans="1:17" s="29" customFormat="1">
      <c r="A489" s="57"/>
      <c r="B489" s="82" t="s">
        <v>885</v>
      </c>
      <c r="C489" s="82" t="s">
        <v>774</v>
      </c>
      <c r="D489" s="59"/>
      <c r="E489" s="60"/>
      <c r="F489" s="61">
        <v>11156.567800000001</v>
      </c>
      <c r="G489" s="62"/>
      <c r="H489" s="102" t="s">
        <v>886</v>
      </c>
      <c r="I489" s="82" t="s">
        <v>891</v>
      </c>
      <c r="J489" s="102" t="s">
        <v>892</v>
      </c>
      <c r="K489" s="95"/>
      <c r="L489" s="82" t="s">
        <v>889</v>
      </c>
      <c r="M489" s="82" t="s">
        <v>893</v>
      </c>
      <c r="N489" s="361"/>
      <c r="O489" s="96" t="s">
        <v>40</v>
      </c>
      <c r="P489" s="96"/>
      <c r="Q489" s="96"/>
    </row>
    <row r="490" spans="1:17" s="29" customFormat="1">
      <c r="A490" s="57"/>
      <c r="B490" s="82" t="s">
        <v>885</v>
      </c>
      <c r="C490" s="82" t="s">
        <v>774</v>
      </c>
      <c r="D490" s="59"/>
      <c r="E490" s="60"/>
      <c r="F490" s="61">
        <v>26380.502799999998</v>
      </c>
      <c r="G490" s="62"/>
      <c r="H490" s="102" t="s">
        <v>886</v>
      </c>
      <c r="I490" s="82" t="s">
        <v>894</v>
      </c>
      <c r="J490" s="102" t="s">
        <v>895</v>
      </c>
      <c r="K490" s="95"/>
      <c r="L490" s="82" t="s">
        <v>889</v>
      </c>
      <c r="M490" s="82" t="s">
        <v>896</v>
      </c>
      <c r="N490" s="361"/>
      <c r="O490" s="96" t="s">
        <v>40</v>
      </c>
      <c r="P490" s="96"/>
      <c r="Q490" s="96"/>
    </row>
    <row r="491" spans="1:17" s="29" customFormat="1">
      <c r="A491" s="57"/>
      <c r="B491" s="82"/>
      <c r="C491" s="82"/>
      <c r="D491" s="59"/>
      <c r="E491" s="60"/>
      <c r="F491" s="61"/>
      <c r="G491" s="62"/>
      <c r="H491" s="82"/>
      <c r="I491" s="82"/>
      <c r="J491" s="82"/>
      <c r="K491" s="95"/>
      <c r="L491" s="95"/>
      <c r="M491" s="82"/>
      <c r="N491" s="361"/>
      <c r="O491" s="96"/>
      <c r="P491" s="96"/>
      <c r="Q491" s="96"/>
    </row>
    <row r="492" spans="1:17">
      <c r="A492" s="50">
        <f>A487+1</f>
        <v>103</v>
      </c>
      <c r="B492" s="118" t="s">
        <v>897</v>
      </c>
      <c r="C492" s="119" t="s">
        <v>774</v>
      </c>
      <c r="D492" s="53">
        <v>53762.5</v>
      </c>
      <c r="E492" s="54">
        <f>D492*0%</f>
        <v>0</v>
      </c>
      <c r="F492" s="55">
        <v>1448.1034</v>
      </c>
      <c r="G492" s="56">
        <f>SUM(F492:F496)</f>
        <v>35628.620599999995</v>
      </c>
      <c r="H492" s="119" t="s">
        <v>823</v>
      </c>
      <c r="I492" s="130" t="s">
        <v>898</v>
      </c>
      <c r="J492" s="119" t="s">
        <v>899</v>
      </c>
      <c r="K492" s="93"/>
      <c r="L492" s="97" t="s">
        <v>900</v>
      </c>
      <c r="M492" s="130" t="s">
        <v>901</v>
      </c>
      <c r="N492" s="372" t="s">
        <v>902</v>
      </c>
      <c r="O492" s="140" t="s">
        <v>315</v>
      </c>
      <c r="P492" s="140"/>
      <c r="Q492" s="140"/>
    </row>
    <row r="493" spans="1:17" s="29" customFormat="1">
      <c r="A493" s="57"/>
      <c r="B493" s="82" t="s">
        <v>903</v>
      </c>
      <c r="C493" s="82" t="s">
        <v>774</v>
      </c>
      <c r="D493" s="59"/>
      <c r="E493" s="60"/>
      <c r="F493" s="61">
        <v>61.8078</v>
      </c>
      <c r="G493" s="62"/>
      <c r="H493" s="82" t="s">
        <v>823</v>
      </c>
      <c r="I493" s="102" t="s">
        <v>904</v>
      </c>
      <c r="J493" s="267" t="s">
        <v>905</v>
      </c>
      <c r="K493" s="95"/>
      <c r="L493" s="99" t="s">
        <v>38</v>
      </c>
      <c r="M493" s="102" t="s">
        <v>906</v>
      </c>
      <c r="N493" s="361"/>
      <c r="O493" s="104" t="s">
        <v>27</v>
      </c>
      <c r="P493" s="104"/>
      <c r="Q493" s="104"/>
    </row>
    <row r="494" spans="1:17" s="29" customFormat="1">
      <c r="A494" s="57"/>
      <c r="B494" s="82" t="s">
        <v>903</v>
      </c>
      <c r="C494" s="82" t="s">
        <v>774</v>
      </c>
      <c r="D494" s="59"/>
      <c r="E494" s="66"/>
      <c r="F494" s="67">
        <v>16173.959699999999</v>
      </c>
      <c r="G494" s="62"/>
      <c r="H494" s="82" t="s">
        <v>823</v>
      </c>
      <c r="I494" s="102" t="s">
        <v>907</v>
      </c>
      <c r="J494" s="82" t="s">
        <v>908</v>
      </c>
      <c r="K494" s="95"/>
      <c r="L494" s="99" t="s">
        <v>209</v>
      </c>
      <c r="M494" s="102" t="s">
        <v>909</v>
      </c>
      <c r="N494" s="82"/>
      <c r="O494" s="104" t="s">
        <v>40</v>
      </c>
      <c r="P494" s="104"/>
      <c r="Q494" s="104"/>
    </row>
    <row r="495" spans="1:17" s="29" customFormat="1">
      <c r="A495" s="57"/>
      <c r="B495" s="286" t="s">
        <v>903</v>
      </c>
      <c r="C495" s="286" t="s">
        <v>774</v>
      </c>
      <c r="D495" s="59"/>
      <c r="E495" s="66"/>
      <c r="F495" s="288">
        <v>17944.7497</v>
      </c>
      <c r="G495" s="62"/>
      <c r="H495" s="82" t="s">
        <v>823</v>
      </c>
      <c r="I495" s="285" t="s">
        <v>1636</v>
      </c>
      <c r="J495" s="286" t="s">
        <v>1630</v>
      </c>
      <c r="K495" s="95"/>
      <c r="L495" s="279" t="s">
        <v>1624</v>
      </c>
      <c r="M495" s="286" t="s">
        <v>1631</v>
      </c>
      <c r="N495" s="165"/>
      <c r="O495" s="341" t="s">
        <v>40</v>
      </c>
      <c r="P495" s="104"/>
      <c r="Q495" s="104"/>
    </row>
    <row r="496" spans="1:17" s="29" customFormat="1">
      <c r="A496" s="57"/>
      <c r="B496" s="82"/>
      <c r="C496" s="103"/>
      <c r="D496" s="59"/>
      <c r="E496" s="66"/>
      <c r="F496" s="67"/>
      <c r="G496" s="62"/>
      <c r="H496" s="74"/>
      <c r="I496" s="82"/>
      <c r="J496" s="82"/>
      <c r="K496" s="95"/>
      <c r="L496" s="95"/>
      <c r="M496" s="82"/>
      <c r="N496" s="361"/>
      <c r="O496" s="104"/>
      <c r="P496" s="104"/>
      <c r="Q496" s="104"/>
    </row>
    <row r="497" spans="1:17" s="40" customFormat="1" ht="25.5">
      <c r="A497" s="148">
        <f>A492+1</f>
        <v>104</v>
      </c>
      <c r="B497" s="149" t="s">
        <v>910</v>
      </c>
      <c r="C497" s="150" t="s">
        <v>774</v>
      </c>
      <c r="D497" s="156">
        <v>74346.600000000006</v>
      </c>
      <c r="E497" s="152">
        <f>D497*0%</f>
        <v>0</v>
      </c>
      <c r="F497" s="153">
        <v>264.61649999999997</v>
      </c>
      <c r="G497" s="153"/>
      <c r="H497" s="150" t="s">
        <v>823</v>
      </c>
      <c r="I497" s="150" t="s">
        <v>911</v>
      </c>
      <c r="J497" s="150" t="s">
        <v>912</v>
      </c>
      <c r="K497" s="159"/>
      <c r="L497" s="159" t="s">
        <v>174</v>
      </c>
      <c r="M497" s="150" t="s">
        <v>913</v>
      </c>
      <c r="N497" s="388" t="s">
        <v>914</v>
      </c>
      <c r="O497" s="143" t="s">
        <v>27</v>
      </c>
      <c r="P497" s="143"/>
      <c r="Q497" s="143"/>
    </row>
    <row r="498" spans="1:17" s="29" customFormat="1">
      <c r="A498" s="57"/>
      <c r="B498" s="82" t="s">
        <v>915</v>
      </c>
      <c r="C498" s="82" t="s">
        <v>774</v>
      </c>
      <c r="D498" s="59"/>
      <c r="E498" s="60"/>
      <c r="F498" s="83">
        <v>59.765099999999997</v>
      </c>
      <c r="G498" s="62"/>
      <c r="H498" s="102" t="s">
        <v>823</v>
      </c>
      <c r="I498" s="102" t="s">
        <v>916</v>
      </c>
      <c r="J498" s="82" t="s">
        <v>917</v>
      </c>
      <c r="K498" s="95"/>
      <c r="L498" s="99" t="s">
        <v>918</v>
      </c>
      <c r="M498" s="102" t="s">
        <v>919</v>
      </c>
      <c r="N498" s="361" t="s">
        <v>920</v>
      </c>
      <c r="O498" s="96" t="s">
        <v>27</v>
      </c>
      <c r="P498" s="96"/>
      <c r="Q498" s="96"/>
    </row>
    <row r="499" spans="1:17" s="29" customFormat="1">
      <c r="A499" s="57"/>
      <c r="B499" s="82" t="s">
        <v>915</v>
      </c>
      <c r="C499" s="82" t="s">
        <v>774</v>
      </c>
      <c r="D499" s="59"/>
      <c r="E499" s="66"/>
      <c r="F499" s="67" t="s">
        <v>921</v>
      </c>
      <c r="G499" s="62"/>
      <c r="H499" s="102" t="s">
        <v>823</v>
      </c>
      <c r="I499" s="102" t="s">
        <v>922</v>
      </c>
      <c r="J499" s="82" t="s">
        <v>923</v>
      </c>
      <c r="K499" s="95"/>
      <c r="L499" s="99" t="s">
        <v>640</v>
      </c>
      <c r="M499" s="102" t="s">
        <v>924</v>
      </c>
      <c r="N499" s="389" t="s">
        <v>925</v>
      </c>
      <c r="O499" s="96" t="s">
        <v>27</v>
      </c>
      <c r="P499" s="96"/>
      <c r="Q499" s="96"/>
    </row>
    <row r="500" spans="1:17" s="29" customFormat="1">
      <c r="A500" s="57"/>
      <c r="B500" s="82" t="s">
        <v>915</v>
      </c>
      <c r="C500" s="82" t="s">
        <v>774</v>
      </c>
      <c r="D500" s="59"/>
      <c r="E500" s="60"/>
      <c r="F500" s="174" t="s">
        <v>926</v>
      </c>
      <c r="G500" s="62"/>
      <c r="H500" s="102" t="s">
        <v>823</v>
      </c>
      <c r="I500" s="102" t="s">
        <v>927</v>
      </c>
      <c r="J500" s="102" t="s">
        <v>928</v>
      </c>
      <c r="K500" s="95"/>
      <c r="L500" s="99" t="s">
        <v>274</v>
      </c>
      <c r="M500" s="102" t="s">
        <v>929</v>
      </c>
      <c r="N500" s="361"/>
      <c r="O500" s="96" t="s">
        <v>40</v>
      </c>
      <c r="P500" s="96"/>
      <c r="Q500" s="96"/>
    </row>
    <row r="501" spans="1:17" s="29" customFormat="1">
      <c r="A501" s="57"/>
      <c r="B501" s="82"/>
      <c r="C501" s="103"/>
      <c r="D501" s="59"/>
      <c r="E501" s="66"/>
      <c r="F501" s="67"/>
      <c r="G501" s="62"/>
      <c r="H501" s="68"/>
      <c r="I501" s="102"/>
      <c r="J501" s="82"/>
      <c r="K501" s="95"/>
      <c r="L501" s="95"/>
      <c r="M501" s="82"/>
      <c r="N501" s="361"/>
      <c r="O501" s="96"/>
      <c r="P501" s="96"/>
      <c r="Q501" s="96"/>
    </row>
    <row r="502" spans="1:17" s="41" customFormat="1">
      <c r="A502" s="175">
        <f>A497+1</f>
        <v>105</v>
      </c>
      <c r="B502" s="176" t="s">
        <v>930</v>
      </c>
      <c r="C502" s="177" t="s">
        <v>774</v>
      </c>
      <c r="D502" s="178">
        <v>167724.9</v>
      </c>
      <c r="E502" s="179">
        <f>D502*95%</f>
        <v>159338.655</v>
      </c>
      <c r="F502" s="421" t="s">
        <v>1826</v>
      </c>
      <c r="G502" s="180">
        <f>SUM(F502:F504)</f>
        <v>0</v>
      </c>
      <c r="H502" s="177" t="s">
        <v>226</v>
      </c>
      <c r="I502" s="183" t="s">
        <v>931</v>
      </c>
      <c r="J502" s="177" t="s">
        <v>932</v>
      </c>
      <c r="K502" s="185">
        <f>D502-(E502+G502)</f>
        <v>8386.2449999999953</v>
      </c>
      <c r="L502" s="177" t="s">
        <v>933</v>
      </c>
      <c r="M502" s="177" t="s">
        <v>934</v>
      </c>
      <c r="N502" s="388" t="s">
        <v>935</v>
      </c>
      <c r="O502" s="186" t="s">
        <v>27</v>
      </c>
      <c r="P502" s="186"/>
      <c r="Q502" s="186"/>
    </row>
    <row r="503" spans="1:17" s="29" customFormat="1">
      <c r="A503" s="57"/>
      <c r="B503" s="82"/>
      <c r="C503" s="103"/>
      <c r="D503" s="59"/>
      <c r="E503" s="66"/>
      <c r="F503" s="67"/>
      <c r="G503" s="62"/>
      <c r="H503" s="74"/>
      <c r="I503" s="82"/>
      <c r="J503" s="82"/>
      <c r="K503" s="95"/>
      <c r="L503" s="95"/>
      <c r="M503" s="82"/>
      <c r="N503" s="361"/>
      <c r="O503" s="103"/>
      <c r="P503" s="96"/>
      <c r="Q503" s="96"/>
    </row>
    <row r="504" spans="1:17" s="29" customFormat="1">
      <c r="A504" s="57"/>
      <c r="B504" s="82"/>
      <c r="C504" s="103"/>
      <c r="D504" s="59"/>
      <c r="E504" s="66"/>
      <c r="F504" s="67"/>
      <c r="G504" s="62"/>
      <c r="H504" s="74"/>
      <c r="I504" s="82"/>
      <c r="J504" s="82"/>
      <c r="K504" s="95"/>
      <c r="L504" s="95"/>
      <c r="M504" s="82"/>
      <c r="N504" s="361"/>
      <c r="O504" s="96"/>
      <c r="P504" s="96"/>
      <c r="Q504" s="96"/>
    </row>
    <row r="505" spans="1:17" s="42" customFormat="1">
      <c r="A505" s="148">
        <f>A502+1</f>
        <v>106</v>
      </c>
      <c r="B505" s="149" t="s">
        <v>936</v>
      </c>
      <c r="C505" s="187" t="s">
        <v>774</v>
      </c>
      <c r="D505" s="156">
        <v>19591.8</v>
      </c>
      <c r="E505" s="188">
        <f>D505*85%</f>
        <v>16653.03</v>
      </c>
      <c r="F505" s="189">
        <v>104.8719</v>
      </c>
      <c r="G505" s="158">
        <f>SUM(F505:F534)</f>
        <v>7136.4365010000001</v>
      </c>
      <c r="H505" s="187" t="s">
        <v>823</v>
      </c>
      <c r="I505" s="150" t="s">
        <v>937</v>
      </c>
      <c r="J505" s="187" t="s">
        <v>938</v>
      </c>
      <c r="K505" s="205">
        <f>D505-(E505+G505)</f>
        <v>-4197.6665009999997</v>
      </c>
      <c r="L505" s="205" t="s">
        <v>939</v>
      </c>
      <c r="M505" s="187" t="s">
        <v>940</v>
      </c>
      <c r="N505" s="390"/>
      <c r="O505" s="143" t="s">
        <v>27</v>
      </c>
      <c r="P505" s="143"/>
      <c r="Q505" s="143"/>
    </row>
    <row r="506" spans="1:17" s="32" customFormat="1">
      <c r="A506" s="84"/>
      <c r="B506" s="120" t="s">
        <v>941</v>
      </c>
      <c r="C506" s="120" t="s">
        <v>774</v>
      </c>
      <c r="D506" s="85"/>
      <c r="E506" s="86"/>
      <c r="F506" s="87">
        <v>94.568200000000004</v>
      </c>
      <c r="G506" s="88"/>
      <c r="H506" s="120" t="s">
        <v>823</v>
      </c>
      <c r="I506" s="121" t="s">
        <v>942</v>
      </c>
      <c r="J506" s="120" t="s">
        <v>943</v>
      </c>
      <c r="K506" s="108"/>
      <c r="L506" s="108" t="s">
        <v>939</v>
      </c>
      <c r="M506" s="120" t="s">
        <v>940</v>
      </c>
      <c r="N506" s="371"/>
      <c r="O506" s="128" t="s">
        <v>27</v>
      </c>
      <c r="P506" s="128"/>
      <c r="Q506" s="128"/>
    </row>
    <row r="507" spans="1:17" s="32" customFormat="1">
      <c r="A507" s="84"/>
      <c r="B507" s="120" t="s">
        <v>941</v>
      </c>
      <c r="C507" s="120" t="s">
        <v>774</v>
      </c>
      <c r="D507" s="85"/>
      <c r="E507" s="86"/>
      <c r="F507" s="87">
        <v>2998.9421000000002</v>
      </c>
      <c r="G507" s="88"/>
      <c r="H507" s="120" t="s">
        <v>823</v>
      </c>
      <c r="I507" s="121" t="s">
        <v>944</v>
      </c>
      <c r="J507" s="120" t="s">
        <v>945</v>
      </c>
      <c r="K507" s="108"/>
      <c r="L507" s="108" t="s">
        <v>939</v>
      </c>
      <c r="M507" s="120" t="s">
        <v>940</v>
      </c>
      <c r="N507" s="371"/>
      <c r="O507" s="128" t="s">
        <v>27</v>
      </c>
      <c r="P507" s="128"/>
      <c r="Q507" s="128"/>
    </row>
    <row r="508" spans="1:17" s="32" customFormat="1">
      <c r="A508" s="122"/>
      <c r="B508" s="120" t="s">
        <v>941</v>
      </c>
      <c r="C508" s="120" t="s">
        <v>774</v>
      </c>
      <c r="D508" s="85"/>
      <c r="E508" s="86"/>
      <c r="F508" s="87">
        <v>436.78379999999999</v>
      </c>
      <c r="G508" s="88"/>
      <c r="H508" s="120" t="s">
        <v>823</v>
      </c>
      <c r="I508" s="121" t="s">
        <v>946</v>
      </c>
      <c r="J508" s="120" t="s">
        <v>947</v>
      </c>
      <c r="K508" s="108"/>
      <c r="L508" s="108" t="s">
        <v>939</v>
      </c>
      <c r="M508" s="120" t="s">
        <v>940</v>
      </c>
      <c r="N508" s="371"/>
      <c r="O508" s="128" t="s">
        <v>27</v>
      </c>
      <c r="P508" s="109"/>
      <c r="Q508" s="109"/>
    </row>
    <row r="509" spans="1:17" s="32" customFormat="1">
      <c r="A509" s="122"/>
      <c r="B509" s="120" t="s">
        <v>941</v>
      </c>
      <c r="C509" s="120" t="s">
        <v>774</v>
      </c>
      <c r="D509" s="85"/>
      <c r="E509" s="86"/>
      <c r="F509" s="87">
        <v>2198.3593999999998</v>
      </c>
      <c r="G509" s="88"/>
      <c r="H509" s="120" t="s">
        <v>823</v>
      </c>
      <c r="I509" s="121" t="s">
        <v>948</v>
      </c>
      <c r="J509" s="120" t="s">
        <v>949</v>
      </c>
      <c r="K509" s="108"/>
      <c r="L509" s="108" t="s">
        <v>939</v>
      </c>
      <c r="M509" s="120" t="s">
        <v>940</v>
      </c>
      <c r="N509" s="371"/>
      <c r="O509" s="128" t="s">
        <v>27</v>
      </c>
      <c r="P509" s="109"/>
      <c r="Q509" s="109"/>
    </row>
    <row r="510" spans="1:17" s="32" customFormat="1">
      <c r="A510" s="122"/>
      <c r="B510" s="120" t="s">
        <v>941</v>
      </c>
      <c r="C510" s="120" t="s">
        <v>774</v>
      </c>
      <c r="D510" s="85"/>
      <c r="E510" s="86"/>
      <c r="F510" s="87">
        <v>528.37779999999998</v>
      </c>
      <c r="G510" s="88"/>
      <c r="H510" s="120" t="s">
        <v>823</v>
      </c>
      <c r="I510" s="121" t="s">
        <v>950</v>
      </c>
      <c r="J510" s="120" t="s">
        <v>951</v>
      </c>
      <c r="K510" s="108"/>
      <c r="L510" s="108" t="s">
        <v>939</v>
      </c>
      <c r="M510" s="120" t="s">
        <v>940</v>
      </c>
      <c r="N510" s="371"/>
      <c r="O510" s="128" t="s">
        <v>27</v>
      </c>
      <c r="P510" s="128"/>
      <c r="Q510" s="128"/>
    </row>
    <row r="511" spans="1:17" s="37" customFormat="1">
      <c r="A511" s="133"/>
      <c r="B511" s="134" t="s">
        <v>941</v>
      </c>
      <c r="C511" s="134" t="s">
        <v>774</v>
      </c>
      <c r="D511" s="59"/>
      <c r="E511" s="135"/>
      <c r="F511" s="62">
        <v>63.711199999999998</v>
      </c>
      <c r="G511" s="62"/>
      <c r="H511" s="134"/>
      <c r="I511" s="134" t="s">
        <v>952</v>
      </c>
      <c r="J511" s="134" t="s">
        <v>953</v>
      </c>
      <c r="K511" s="138"/>
      <c r="L511" s="138" t="s">
        <v>939</v>
      </c>
      <c r="M511" s="134" t="s">
        <v>954</v>
      </c>
      <c r="N511" s="377" t="s">
        <v>955</v>
      </c>
      <c r="O511" s="206" t="s">
        <v>27</v>
      </c>
      <c r="P511" s="206"/>
      <c r="Q511" s="206"/>
    </row>
    <row r="512" spans="1:17" s="32" customFormat="1">
      <c r="A512" s="122"/>
      <c r="B512" s="120" t="s">
        <v>941</v>
      </c>
      <c r="C512" s="120" t="s">
        <v>774</v>
      </c>
      <c r="D512" s="85"/>
      <c r="E512" s="86"/>
      <c r="F512" s="87">
        <v>82.890199999999993</v>
      </c>
      <c r="G512" s="88"/>
      <c r="H512" s="120" t="s">
        <v>823</v>
      </c>
      <c r="I512" s="121" t="s">
        <v>956</v>
      </c>
      <c r="J512" s="120" t="s">
        <v>957</v>
      </c>
      <c r="K512" s="108"/>
      <c r="L512" s="108" t="s">
        <v>939</v>
      </c>
      <c r="M512" s="120" t="s">
        <v>958</v>
      </c>
      <c r="N512" s="371"/>
      <c r="O512" s="128" t="s">
        <v>27</v>
      </c>
      <c r="P512" s="128"/>
      <c r="Q512" s="128"/>
    </row>
    <row r="513" spans="1:17" s="32" customFormat="1">
      <c r="A513" s="122"/>
      <c r="B513" s="120" t="s">
        <v>941</v>
      </c>
      <c r="C513" s="120" t="s">
        <v>774</v>
      </c>
      <c r="D513" s="85"/>
      <c r="E513" s="86"/>
      <c r="F513" s="87">
        <v>12.554500000000001</v>
      </c>
      <c r="G513" s="88"/>
      <c r="H513" s="120" t="s">
        <v>823</v>
      </c>
      <c r="I513" s="121" t="s">
        <v>959</v>
      </c>
      <c r="J513" s="120" t="s">
        <v>960</v>
      </c>
      <c r="K513" s="108"/>
      <c r="L513" s="108" t="s">
        <v>961</v>
      </c>
      <c r="M513" s="120" t="s">
        <v>962</v>
      </c>
      <c r="N513" s="371"/>
      <c r="O513" s="128" t="s">
        <v>27</v>
      </c>
      <c r="P513" s="128"/>
      <c r="Q513" s="128"/>
    </row>
    <row r="514" spans="1:17" s="32" customFormat="1">
      <c r="A514" s="122"/>
      <c r="B514" s="120" t="s">
        <v>941</v>
      </c>
      <c r="C514" s="120" t="s">
        <v>774</v>
      </c>
      <c r="D514" s="85"/>
      <c r="E514" s="86"/>
      <c r="F514" s="87">
        <v>48.1678</v>
      </c>
      <c r="G514" s="88"/>
      <c r="H514" s="120" t="s">
        <v>823</v>
      </c>
      <c r="I514" s="121" t="s">
        <v>963</v>
      </c>
      <c r="J514" s="120" t="s">
        <v>964</v>
      </c>
      <c r="K514" s="108"/>
      <c r="L514" s="108" t="s">
        <v>961</v>
      </c>
      <c r="M514" s="120" t="s">
        <v>962</v>
      </c>
      <c r="N514" s="371"/>
      <c r="O514" s="128" t="s">
        <v>27</v>
      </c>
      <c r="P514" s="128"/>
      <c r="Q514" s="128"/>
    </row>
    <row r="515" spans="1:17" s="32" customFormat="1">
      <c r="A515" s="122"/>
      <c r="B515" s="120" t="s">
        <v>941</v>
      </c>
      <c r="C515" s="120" t="s">
        <v>774</v>
      </c>
      <c r="D515" s="85"/>
      <c r="E515" s="86"/>
      <c r="F515" s="87">
        <v>46.3996</v>
      </c>
      <c r="G515" s="88"/>
      <c r="H515" s="120" t="s">
        <v>823</v>
      </c>
      <c r="I515" s="121" t="s">
        <v>965</v>
      </c>
      <c r="J515" s="120" t="s">
        <v>966</v>
      </c>
      <c r="K515" s="108"/>
      <c r="L515" s="108" t="s">
        <v>961</v>
      </c>
      <c r="M515" s="120" t="s">
        <v>962</v>
      </c>
      <c r="N515" s="120"/>
      <c r="O515" s="128" t="s">
        <v>27</v>
      </c>
      <c r="P515" s="128"/>
      <c r="Q515" s="128"/>
    </row>
    <row r="516" spans="1:17" s="32" customFormat="1">
      <c r="A516" s="122"/>
      <c r="B516" s="120" t="s">
        <v>941</v>
      </c>
      <c r="C516" s="120" t="s">
        <v>774</v>
      </c>
      <c r="D516" s="85"/>
      <c r="E516" s="86"/>
      <c r="F516" s="87">
        <v>0.87070000000000003</v>
      </c>
      <c r="G516" s="88"/>
      <c r="H516" s="120" t="s">
        <v>823</v>
      </c>
      <c r="I516" s="121" t="s">
        <v>967</v>
      </c>
      <c r="J516" s="120" t="s">
        <v>968</v>
      </c>
      <c r="K516" s="108"/>
      <c r="L516" s="108" t="s">
        <v>961</v>
      </c>
      <c r="M516" s="120" t="s">
        <v>962</v>
      </c>
      <c r="N516" s="120"/>
      <c r="O516" s="128" t="s">
        <v>27</v>
      </c>
      <c r="P516" s="128"/>
      <c r="Q516" s="128"/>
    </row>
    <row r="517" spans="1:17" s="29" customFormat="1">
      <c r="A517" s="81"/>
      <c r="B517" s="82" t="s">
        <v>941</v>
      </c>
      <c r="C517" s="82" t="s">
        <v>774</v>
      </c>
      <c r="D517" s="59"/>
      <c r="E517" s="60"/>
      <c r="F517" s="61">
        <v>16.123100000000001</v>
      </c>
      <c r="G517" s="62"/>
      <c r="H517" s="82" t="s">
        <v>823</v>
      </c>
      <c r="I517" s="102" t="s">
        <v>969</v>
      </c>
      <c r="J517" s="82" t="s">
        <v>970</v>
      </c>
      <c r="K517" s="95"/>
      <c r="L517" s="95" t="s">
        <v>961</v>
      </c>
      <c r="M517" s="82" t="s">
        <v>962</v>
      </c>
      <c r="N517" s="82"/>
      <c r="O517" s="104" t="s">
        <v>27</v>
      </c>
      <c r="P517" s="104"/>
      <c r="Q517" s="104"/>
    </row>
    <row r="518" spans="1:17" s="32" customFormat="1">
      <c r="A518" s="122"/>
      <c r="B518" s="120" t="s">
        <v>941</v>
      </c>
      <c r="C518" s="120" t="s">
        <v>774</v>
      </c>
      <c r="D518" s="85"/>
      <c r="E518" s="86"/>
      <c r="F518" s="87">
        <v>37.891800000000003</v>
      </c>
      <c r="G518" s="88"/>
      <c r="H518" s="120" t="s">
        <v>823</v>
      </c>
      <c r="I518" s="121" t="s">
        <v>971</v>
      </c>
      <c r="J518" s="120" t="s">
        <v>972</v>
      </c>
      <c r="K518" s="108"/>
      <c r="L518" s="108" t="s">
        <v>961</v>
      </c>
      <c r="M518" s="120" t="s">
        <v>962</v>
      </c>
      <c r="N518" s="120"/>
      <c r="O518" s="128" t="s">
        <v>27</v>
      </c>
      <c r="P518" s="128"/>
      <c r="Q518" s="128"/>
    </row>
    <row r="519" spans="1:17" s="32" customFormat="1">
      <c r="A519" s="122"/>
      <c r="B519" s="120" t="s">
        <v>941</v>
      </c>
      <c r="C519" s="120" t="s">
        <v>774</v>
      </c>
      <c r="D519" s="85"/>
      <c r="E519" s="86"/>
      <c r="F519" s="87">
        <v>8.7457999999999991</v>
      </c>
      <c r="G519" s="88"/>
      <c r="H519" s="120" t="s">
        <v>823</v>
      </c>
      <c r="I519" s="121" t="s">
        <v>973</v>
      </c>
      <c r="J519" s="120" t="s">
        <v>974</v>
      </c>
      <c r="K519" s="108"/>
      <c r="L519" s="108" t="s">
        <v>961</v>
      </c>
      <c r="M519" s="120" t="s">
        <v>962</v>
      </c>
      <c r="N519" s="120"/>
      <c r="O519" s="128" t="s">
        <v>27</v>
      </c>
      <c r="P519" s="128"/>
      <c r="Q519" s="128"/>
    </row>
    <row r="520" spans="1:17" s="43" customFormat="1">
      <c r="A520" s="190"/>
      <c r="B520" s="191" t="s">
        <v>941</v>
      </c>
      <c r="C520" s="191" t="s">
        <v>774</v>
      </c>
      <c r="D520" s="192"/>
      <c r="E520" s="193"/>
      <c r="F520" s="194">
        <v>20.290099999999999</v>
      </c>
      <c r="G520" s="194"/>
      <c r="H520" s="191" t="s">
        <v>823</v>
      </c>
      <c r="I520" s="191" t="s">
        <v>975</v>
      </c>
      <c r="J520" s="191" t="s">
        <v>976</v>
      </c>
      <c r="K520" s="207"/>
      <c r="L520" s="207" t="s">
        <v>961</v>
      </c>
      <c r="M520" s="191" t="s">
        <v>962</v>
      </c>
      <c r="N520" s="191"/>
      <c r="O520" s="208" t="s">
        <v>27</v>
      </c>
      <c r="P520" s="208"/>
      <c r="Q520" s="208"/>
    </row>
    <row r="521" spans="1:17" s="44" customFormat="1">
      <c r="A521" s="195"/>
      <c r="B521" s="196" t="s">
        <v>941</v>
      </c>
      <c r="C521" s="196" t="s">
        <v>774</v>
      </c>
      <c r="D521" s="197"/>
      <c r="E521" s="198"/>
      <c r="F521" s="199">
        <v>100.636601</v>
      </c>
      <c r="G521" s="199"/>
      <c r="H521" s="196" t="s">
        <v>823</v>
      </c>
      <c r="I521" s="196" t="s">
        <v>977</v>
      </c>
      <c r="J521" s="196" t="s">
        <v>978</v>
      </c>
      <c r="K521" s="209"/>
      <c r="L521" s="209" t="s">
        <v>961</v>
      </c>
      <c r="M521" s="196" t="s">
        <v>962</v>
      </c>
      <c r="N521" s="196"/>
      <c r="O521" s="210" t="s">
        <v>27</v>
      </c>
      <c r="P521" s="210"/>
      <c r="Q521" s="210"/>
    </row>
    <row r="522" spans="1:17" s="44" customFormat="1">
      <c r="A522" s="195"/>
      <c r="B522" s="196" t="s">
        <v>941</v>
      </c>
      <c r="C522" s="196" t="s">
        <v>774</v>
      </c>
      <c r="D522" s="197"/>
      <c r="E522" s="198"/>
      <c r="F522" s="199">
        <v>2.4390000000000001</v>
      </c>
      <c r="G522" s="199"/>
      <c r="H522" s="196" t="s">
        <v>823</v>
      </c>
      <c r="I522" s="196" t="s">
        <v>979</v>
      </c>
      <c r="J522" s="196" t="s">
        <v>980</v>
      </c>
      <c r="K522" s="209"/>
      <c r="L522" s="209" t="s">
        <v>961</v>
      </c>
      <c r="M522" s="196" t="s">
        <v>962</v>
      </c>
      <c r="N522" s="196"/>
      <c r="O522" s="210" t="s">
        <v>27</v>
      </c>
      <c r="P522" s="210"/>
      <c r="Q522" s="210"/>
    </row>
    <row r="523" spans="1:17" s="44" customFormat="1">
      <c r="A523" s="195"/>
      <c r="B523" s="196" t="s">
        <v>941</v>
      </c>
      <c r="C523" s="196" t="s">
        <v>774</v>
      </c>
      <c r="D523" s="197"/>
      <c r="E523" s="198"/>
      <c r="F523" s="199">
        <v>11.9374</v>
      </c>
      <c r="G523" s="199"/>
      <c r="H523" s="196" t="s">
        <v>823</v>
      </c>
      <c r="I523" s="196" t="s">
        <v>981</v>
      </c>
      <c r="J523" s="196" t="s">
        <v>982</v>
      </c>
      <c r="K523" s="209"/>
      <c r="L523" s="209" t="s">
        <v>961</v>
      </c>
      <c r="M523" s="196" t="s">
        <v>962</v>
      </c>
      <c r="N523" s="196"/>
      <c r="O523" s="210" t="s">
        <v>27</v>
      </c>
      <c r="P523" s="210"/>
      <c r="Q523" s="210"/>
    </row>
    <row r="524" spans="1:17" s="44" customFormat="1">
      <c r="A524" s="195"/>
      <c r="B524" s="196" t="s">
        <v>941</v>
      </c>
      <c r="C524" s="196" t="s">
        <v>774</v>
      </c>
      <c r="D524" s="197"/>
      <c r="E524" s="198"/>
      <c r="F524" s="199">
        <v>9.1868999999999996</v>
      </c>
      <c r="G524" s="199"/>
      <c r="H524" s="196" t="s">
        <v>823</v>
      </c>
      <c r="I524" s="196" t="s">
        <v>983</v>
      </c>
      <c r="J524" s="196" t="s">
        <v>984</v>
      </c>
      <c r="K524" s="209"/>
      <c r="L524" s="209" t="s">
        <v>961</v>
      </c>
      <c r="M524" s="196" t="s">
        <v>962</v>
      </c>
      <c r="N524" s="196"/>
      <c r="O524" s="210" t="s">
        <v>27</v>
      </c>
      <c r="P524" s="210"/>
      <c r="Q524" s="210"/>
    </row>
    <row r="525" spans="1:17" s="44" customFormat="1">
      <c r="A525" s="195"/>
      <c r="B525" s="196" t="s">
        <v>941</v>
      </c>
      <c r="C525" s="196" t="s">
        <v>774</v>
      </c>
      <c r="D525" s="197"/>
      <c r="E525" s="198"/>
      <c r="F525" s="199">
        <v>49.1126</v>
      </c>
      <c r="G525" s="199"/>
      <c r="H525" s="196" t="s">
        <v>823</v>
      </c>
      <c r="I525" s="196" t="s">
        <v>985</v>
      </c>
      <c r="J525" s="196" t="s">
        <v>986</v>
      </c>
      <c r="K525" s="209"/>
      <c r="L525" s="209" t="s">
        <v>961</v>
      </c>
      <c r="M525" s="196" t="s">
        <v>962</v>
      </c>
      <c r="N525" s="196"/>
      <c r="O525" s="210" t="s">
        <v>27</v>
      </c>
      <c r="P525" s="210"/>
      <c r="Q525" s="210"/>
    </row>
    <row r="526" spans="1:17" s="44" customFormat="1">
      <c r="A526" s="195"/>
      <c r="B526" s="196" t="s">
        <v>941</v>
      </c>
      <c r="C526" s="196" t="s">
        <v>774</v>
      </c>
      <c r="D526" s="197"/>
      <c r="E526" s="198"/>
      <c r="F526" s="199">
        <v>6.4154999999999998</v>
      </c>
      <c r="G526" s="199"/>
      <c r="H526" s="196" t="s">
        <v>823</v>
      </c>
      <c r="I526" s="196" t="s">
        <v>987</v>
      </c>
      <c r="J526" s="196" t="s">
        <v>988</v>
      </c>
      <c r="K526" s="209"/>
      <c r="L526" s="209" t="s">
        <v>961</v>
      </c>
      <c r="M526" s="196" t="s">
        <v>962</v>
      </c>
      <c r="N526" s="196"/>
      <c r="O526" s="210" t="s">
        <v>27</v>
      </c>
      <c r="P526" s="210"/>
      <c r="Q526" s="210"/>
    </row>
    <row r="527" spans="1:17" s="44" customFormat="1">
      <c r="A527" s="195"/>
      <c r="B527" s="196" t="s">
        <v>941</v>
      </c>
      <c r="C527" s="196" t="s">
        <v>774</v>
      </c>
      <c r="D527" s="197"/>
      <c r="E527" s="198"/>
      <c r="F527" s="199">
        <v>26.606400000000001</v>
      </c>
      <c r="G527" s="199"/>
      <c r="H527" s="196" t="s">
        <v>823</v>
      </c>
      <c r="I527" s="196" t="s">
        <v>989</v>
      </c>
      <c r="J527" s="196" t="s">
        <v>990</v>
      </c>
      <c r="K527" s="209"/>
      <c r="L527" s="209" t="s">
        <v>961</v>
      </c>
      <c r="M527" s="196" t="s">
        <v>962</v>
      </c>
      <c r="N527" s="196"/>
      <c r="O527" s="210" t="s">
        <v>27</v>
      </c>
      <c r="P527" s="210"/>
      <c r="Q527" s="210"/>
    </row>
    <row r="528" spans="1:17" s="44" customFormat="1">
      <c r="A528" s="195"/>
      <c r="B528" s="196" t="s">
        <v>941</v>
      </c>
      <c r="C528" s="196" t="s">
        <v>774</v>
      </c>
      <c r="D528" s="197"/>
      <c r="E528" s="198"/>
      <c r="F528" s="199">
        <v>116.7257</v>
      </c>
      <c r="G528" s="199"/>
      <c r="H528" s="196" t="s">
        <v>823</v>
      </c>
      <c r="I528" s="196" t="s">
        <v>991</v>
      </c>
      <c r="J528" s="196" t="s">
        <v>992</v>
      </c>
      <c r="K528" s="209"/>
      <c r="L528" s="209" t="s">
        <v>961</v>
      </c>
      <c r="M528" s="196" t="s">
        <v>962</v>
      </c>
      <c r="N528" s="196"/>
      <c r="O528" s="210" t="s">
        <v>27</v>
      </c>
      <c r="P528" s="210"/>
      <c r="Q528" s="210"/>
    </row>
    <row r="529" spans="1:17" s="44" customFormat="1">
      <c r="A529" s="195"/>
      <c r="B529" s="196" t="s">
        <v>941</v>
      </c>
      <c r="C529" s="196" t="s">
        <v>774</v>
      </c>
      <c r="D529" s="197"/>
      <c r="E529" s="198"/>
      <c r="F529" s="199">
        <v>2.7593999999999999</v>
      </c>
      <c r="G529" s="199"/>
      <c r="H529" s="196" t="s">
        <v>823</v>
      </c>
      <c r="I529" s="196" t="s">
        <v>993</v>
      </c>
      <c r="J529" s="196" t="s">
        <v>994</v>
      </c>
      <c r="K529" s="209"/>
      <c r="L529" s="209" t="s">
        <v>961</v>
      </c>
      <c r="M529" s="196" t="s">
        <v>962</v>
      </c>
      <c r="N529" s="196"/>
      <c r="O529" s="210" t="s">
        <v>27</v>
      </c>
      <c r="P529" s="210"/>
      <c r="Q529" s="210"/>
    </row>
    <row r="530" spans="1:17" s="44" customFormat="1">
      <c r="A530" s="195"/>
      <c r="B530" s="196" t="s">
        <v>941</v>
      </c>
      <c r="C530" s="196" t="s">
        <v>774</v>
      </c>
      <c r="D530" s="197"/>
      <c r="E530" s="198"/>
      <c r="F530" s="199">
        <v>43.728400000000001</v>
      </c>
      <c r="G530" s="199"/>
      <c r="H530" s="196" t="s">
        <v>823</v>
      </c>
      <c r="I530" s="196" t="s">
        <v>995</v>
      </c>
      <c r="J530" s="196" t="s">
        <v>996</v>
      </c>
      <c r="K530" s="209"/>
      <c r="L530" s="209" t="s">
        <v>961</v>
      </c>
      <c r="M530" s="196" t="s">
        <v>962</v>
      </c>
      <c r="N530" s="196"/>
      <c r="O530" s="210" t="s">
        <v>27</v>
      </c>
      <c r="P530" s="210"/>
      <c r="Q530" s="210"/>
    </row>
    <row r="531" spans="1:17" s="44" customFormat="1" ht="13.5" customHeight="1">
      <c r="A531" s="195"/>
      <c r="B531" s="196" t="s">
        <v>941</v>
      </c>
      <c r="C531" s="196" t="s">
        <v>774</v>
      </c>
      <c r="D531" s="197"/>
      <c r="E531" s="198"/>
      <c r="F531" s="199">
        <v>12.443199999999999</v>
      </c>
      <c r="G531" s="199"/>
      <c r="H531" s="196" t="s">
        <v>823</v>
      </c>
      <c r="I531" s="196" t="s">
        <v>997</v>
      </c>
      <c r="J531" s="196" t="s">
        <v>998</v>
      </c>
      <c r="K531" s="209"/>
      <c r="L531" s="209" t="s">
        <v>961</v>
      </c>
      <c r="M531" s="196" t="s">
        <v>962</v>
      </c>
      <c r="N531" s="196"/>
      <c r="O531" s="210" t="s">
        <v>27</v>
      </c>
      <c r="P531" s="210"/>
      <c r="Q531" s="210"/>
    </row>
    <row r="532" spans="1:17" s="44" customFormat="1">
      <c r="A532" s="195"/>
      <c r="B532" s="196" t="s">
        <v>941</v>
      </c>
      <c r="C532" s="196" t="s">
        <v>774</v>
      </c>
      <c r="D532" s="197"/>
      <c r="E532" s="198"/>
      <c r="F532" s="199">
        <v>51.768000000000001</v>
      </c>
      <c r="G532" s="199"/>
      <c r="H532" s="196" t="s">
        <v>823</v>
      </c>
      <c r="I532" s="196" t="s">
        <v>999</v>
      </c>
      <c r="J532" s="196" t="s">
        <v>1000</v>
      </c>
      <c r="K532" s="209"/>
      <c r="L532" s="209" t="s">
        <v>961</v>
      </c>
      <c r="M532" s="196" t="s">
        <v>962</v>
      </c>
      <c r="N532" s="196"/>
      <c r="O532" s="210" t="s">
        <v>27</v>
      </c>
      <c r="P532" s="210"/>
      <c r="Q532" s="210"/>
    </row>
    <row r="533" spans="1:17" s="44" customFormat="1">
      <c r="A533" s="195"/>
      <c r="B533" s="196" t="s">
        <v>941</v>
      </c>
      <c r="C533" s="196" t="s">
        <v>774</v>
      </c>
      <c r="D533" s="197"/>
      <c r="E533" s="198"/>
      <c r="F533" s="199">
        <v>3.1294</v>
      </c>
      <c r="G533" s="199"/>
      <c r="H533" s="196" t="s">
        <v>823</v>
      </c>
      <c r="I533" s="196" t="s">
        <v>1001</v>
      </c>
      <c r="J533" s="196" t="s">
        <v>1000</v>
      </c>
      <c r="K533" s="209"/>
      <c r="L533" s="209" t="s">
        <v>961</v>
      </c>
      <c r="M533" s="196" t="s">
        <v>962</v>
      </c>
      <c r="N533" s="196"/>
      <c r="O533" s="210" t="s">
        <v>27</v>
      </c>
      <c r="P533" s="210"/>
      <c r="Q533" s="210"/>
    </row>
    <row r="534" spans="1:17" s="29" customFormat="1">
      <c r="A534" s="81"/>
      <c r="B534" s="82"/>
      <c r="C534" s="82"/>
      <c r="D534" s="59"/>
      <c r="E534" s="60"/>
      <c r="F534" s="61"/>
      <c r="G534" s="62"/>
      <c r="H534" s="82"/>
      <c r="I534" s="82"/>
      <c r="J534" s="82"/>
      <c r="K534" s="95"/>
      <c r="L534" s="95"/>
      <c r="M534" s="82"/>
      <c r="N534" s="361"/>
      <c r="O534" s="104"/>
      <c r="P534" s="104"/>
      <c r="Q534" s="104"/>
    </row>
    <row r="535" spans="1:17">
      <c r="A535" s="50">
        <f>A505+1</f>
        <v>107</v>
      </c>
      <c r="B535" s="118" t="s">
        <v>1002</v>
      </c>
      <c r="C535" s="119" t="s">
        <v>774</v>
      </c>
      <c r="D535" s="53">
        <v>20641.400000000001</v>
      </c>
      <c r="E535" s="54">
        <f>D535*0%</f>
        <v>0</v>
      </c>
      <c r="F535" s="55"/>
      <c r="G535" s="56">
        <f>SUM(F535:F537)</f>
        <v>28.660699999999999</v>
      </c>
      <c r="H535" s="119"/>
      <c r="I535" s="119"/>
      <c r="J535" s="119"/>
      <c r="K535" s="93">
        <f>D535-(E535+G535)</f>
        <v>20612.739300000001</v>
      </c>
      <c r="L535" s="93"/>
      <c r="M535" s="119"/>
      <c r="N535" s="372"/>
      <c r="O535" s="98"/>
      <c r="P535" s="98"/>
      <c r="Q535" s="98"/>
    </row>
    <row r="536" spans="1:17" s="29" customFormat="1">
      <c r="A536" s="57"/>
      <c r="B536" s="82" t="s">
        <v>1003</v>
      </c>
      <c r="C536" s="82" t="s">
        <v>774</v>
      </c>
      <c r="D536" s="59"/>
      <c r="E536" s="60"/>
      <c r="F536" s="61">
        <v>28.660699999999999</v>
      </c>
      <c r="G536" s="62"/>
      <c r="H536" s="82" t="s">
        <v>831</v>
      </c>
      <c r="I536" s="82" t="s">
        <v>1004</v>
      </c>
      <c r="J536" s="82" t="s">
        <v>1005</v>
      </c>
      <c r="K536" s="95"/>
      <c r="L536" s="95" t="s">
        <v>1006</v>
      </c>
      <c r="M536" s="82" t="s">
        <v>1007</v>
      </c>
      <c r="N536" s="361" t="s">
        <v>1008</v>
      </c>
      <c r="O536" s="96" t="s">
        <v>27</v>
      </c>
      <c r="P536" s="96"/>
      <c r="Q536" s="96"/>
    </row>
    <row r="537" spans="1:17" s="29" customFormat="1">
      <c r="A537" s="57"/>
      <c r="B537" s="165"/>
      <c r="C537" s="145"/>
      <c r="D537" s="166"/>
      <c r="E537" s="167"/>
      <c r="F537" s="168"/>
      <c r="G537" s="169"/>
      <c r="H537" s="170"/>
      <c r="I537" s="165"/>
      <c r="J537" s="165"/>
      <c r="K537" s="181"/>
      <c r="L537" s="181"/>
      <c r="M537" s="165"/>
      <c r="N537" s="379"/>
      <c r="O537" s="182"/>
      <c r="P537" s="182"/>
      <c r="Q537" s="182"/>
    </row>
    <row r="538" spans="1:17" s="42" customFormat="1" ht="27.95" customHeight="1">
      <c r="A538" s="148">
        <f>A535+1</f>
        <v>108</v>
      </c>
      <c r="B538" s="149" t="s">
        <v>1009</v>
      </c>
      <c r="C538" s="187" t="s">
        <v>774</v>
      </c>
      <c r="D538" s="156">
        <v>53907.9</v>
      </c>
      <c r="E538" s="188">
        <f>D538*0%</f>
        <v>0</v>
      </c>
      <c r="F538" s="200" t="s">
        <v>1010</v>
      </c>
      <c r="G538" s="158">
        <f>SUM(F538:F545)</f>
        <v>674.50279999999998</v>
      </c>
      <c r="H538" s="150" t="s">
        <v>823</v>
      </c>
      <c r="I538" s="150" t="s">
        <v>1011</v>
      </c>
      <c r="J538" s="407" t="s">
        <v>1012</v>
      </c>
      <c r="K538" s="205">
        <f>D538-(E538+G538)</f>
        <v>53233.397199999999</v>
      </c>
      <c r="L538" s="205" t="s">
        <v>1013</v>
      </c>
      <c r="M538" s="407" t="s">
        <v>913</v>
      </c>
      <c r="N538" s="388" t="s">
        <v>1708</v>
      </c>
      <c r="O538" s="160" t="s">
        <v>27</v>
      </c>
      <c r="P538" s="160"/>
      <c r="Q538" s="160"/>
    </row>
    <row r="539" spans="1:17" s="32" customFormat="1" ht="15.95" customHeight="1">
      <c r="A539" s="84"/>
      <c r="B539" s="120" t="s">
        <v>1014</v>
      </c>
      <c r="C539" s="120" t="s">
        <v>774</v>
      </c>
      <c r="D539" s="85"/>
      <c r="E539" s="86"/>
      <c r="F539" s="87">
        <v>30.273499999999999</v>
      </c>
      <c r="G539" s="88"/>
      <c r="H539" s="121" t="s">
        <v>823</v>
      </c>
      <c r="I539" s="121" t="s">
        <v>1015</v>
      </c>
      <c r="J539" s="120" t="s">
        <v>1016</v>
      </c>
      <c r="K539" s="108"/>
      <c r="L539" s="108" t="s">
        <v>1017</v>
      </c>
      <c r="M539" s="121" t="s">
        <v>1018</v>
      </c>
      <c r="N539" s="371" t="s">
        <v>1019</v>
      </c>
      <c r="O539" s="128" t="s">
        <v>27</v>
      </c>
      <c r="P539" s="128"/>
      <c r="Q539" s="128"/>
    </row>
    <row r="540" spans="1:17" s="32" customFormat="1">
      <c r="A540" s="84"/>
      <c r="B540" s="120" t="s">
        <v>1014</v>
      </c>
      <c r="C540" s="120" t="s">
        <v>774</v>
      </c>
      <c r="D540" s="85"/>
      <c r="E540" s="86"/>
      <c r="F540" s="87">
        <v>455.26069999999999</v>
      </c>
      <c r="G540" s="88"/>
      <c r="H540" s="121" t="s">
        <v>823</v>
      </c>
      <c r="I540" s="121" t="s">
        <v>1020</v>
      </c>
      <c r="J540" s="121" t="s">
        <v>1021</v>
      </c>
      <c r="K540" s="108"/>
      <c r="L540" s="108" t="s">
        <v>32</v>
      </c>
      <c r="M540" s="120" t="s">
        <v>1022</v>
      </c>
      <c r="N540" s="371" t="s">
        <v>1023</v>
      </c>
      <c r="O540" s="109" t="s">
        <v>27</v>
      </c>
      <c r="P540" s="109"/>
      <c r="Q540" s="109"/>
    </row>
    <row r="541" spans="1:17" s="32" customFormat="1">
      <c r="A541" s="84"/>
      <c r="B541" s="120" t="s">
        <v>1014</v>
      </c>
      <c r="C541" s="120" t="s">
        <v>774</v>
      </c>
      <c r="D541" s="85"/>
      <c r="E541" s="86"/>
      <c r="F541" s="87">
        <v>20.7179</v>
      </c>
      <c r="G541" s="88"/>
      <c r="H541" s="121" t="s">
        <v>823</v>
      </c>
      <c r="I541" s="121" t="s">
        <v>1024</v>
      </c>
      <c r="J541" s="121" t="s">
        <v>1025</v>
      </c>
      <c r="K541" s="108"/>
      <c r="L541" s="129" t="s">
        <v>1026</v>
      </c>
      <c r="M541" s="121" t="s">
        <v>1027</v>
      </c>
      <c r="N541" s="363" t="s">
        <v>1028</v>
      </c>
      <c r="O541" s="109" t="s">
        <v>27</v>
      </c>
      <c r="P541" s="109"/>
      <c r="Q541" s="109"/>
    </row>
    <row r="542" spans="1:17" s="29" customFormat="1">
      <c r="A542" s="57"/>
      <c r="B542" s="82" t="s">
        <v>1014</v>
      </c>
      <c r="C542" s="82" t="s">
        <v>774</v>
      </c>
      <c r="D542" s="59"/>
      <c r="E542" s="60"/>
      <c r="F542" s="61">
        <v>168.25069999999999</v>
      </c>
      <c r="G542" s="62"/>
      <c r="H542" s="102" t="s">
        <v>823</v>
      </c>
      <c r="I542" s="121" t="s">
        <v>1029</v>
      </c>
      <c r="J542" s="102" t="s">
        <v>1030</v>
      </c>
      <c r="K542" s="95"/>
      <c r="L542" s="99" t="s">
        <v>1031</v>
      </c>
      <c r="M542" s="102" t="s">
        <v>1032</v>
      </c>
      <c r="N542" s="363" t="s">
        <v>1033</v>
      </c>
      <c r="O542" s="109" t="s">
        <v>27</v>
      </c>
      <c r="P542" s="96"/>
      <c r="Q542" s="96"/>
    </row>
    <row r="543" spans="1:17" s="32" customFormat="1">
      <c r="A543" s="84"/>
      <c r="B543" s="120" t="s">
        <v>1014</v>
      </c>
      <c r="C543" s="120" t="s">
        <v>774</v>
      </c>
      <c r="D543" s="85"/>
      <c r="E543" s="124"/>
      <c r="F543" s="201" t="s">
        <v>1034</v>
      </c>
      <c r="G543" s="88"/>
      <c r="H543" s="121" t="s">
        <v>823</v>
      </c>
      <c r="I543" s="120" t="s">
        <v>1035</v>
      </c>
      <c r="J543" s="121" t="s">
        <v>1036</v>
      </c>
      <c r="K543" s="108"/>
      <c r="L543" s="129" t="s">
        <v>1037</v>
      </c>
      <c r="M543" s="121" t="s">
        <v>1038</v>
      </c>
      <c r="N543" s="371"/>
      <c r="O543" s="109" t="s">
        <v>40</v>
      </c>
      <c r="P543" s="109"/>
      <c r="Q543" s="109"/>
    </row>
    <row r="544" spans="1:17" s="32" customFormat="1">
      <c r="A544" s="84"/>
      <c r="B544" s="120"/>
      <c r="C544" s="120"/>
      <c r="D544" s="85"/>
      <c r="E544" s="124"/>
      <c r="F544" s="201"/>
      <c r="G544" s="88"/>
      <c r="H544" s="121"/>
      <c r="I544" s="120"/>
      <c r="J544" s="121"/>
      <c r="K544" s="108"/>
      <c r="L544" s="129"/>
      <c r="M544" s="121"/>
      <c r="N544" s="371"/>
      <c r="O544" s="109"/>
      <c r="P544" s="109"/>
      <c r="Q544" s="109"/>
    </row>
    <row r="545" spans="1:18" s="29" customFormat="1">
      <c r="A545" s="57"/>
      <c r="B545" s="82"/>
      <c r="C545" s="82"/>
      <c r="D545" s="59"/>
      <c r="E545" s="60"/>
      <c r="F545" s="61"/>
      <c r="G545" s="62"/>
      <c r="H545" s="102"/>
      <c r="I545" s="102"/>
      <c r="J545" s="102"/>
      <c r="K545" s="95"/>
      <c r="L545" s="95"/>
      <c r="M545" s="82"/>
      <c r="N545" s="361"/>
      <c r="O545" s="96"/>
      <c r="P545" s="96"/>
      <c r="Q545" s="96"/>
    </row>
    <row r="546" spans="1:18">
      <c r="A546" s="50">
        <f>A538+1</f>
        <v>109</v>
      </c>
      <c r="B546" s="118" t="s">
        <v>1039</v>
      </c>
      <c r="C546" s="119" t="s">
        <v>1040</v>
      </c>
      <c r="D546" s="53">
        <v>19045.099999999999</v>
      </c>
      <c r="E546" s="54">
        <f>D546*0%</f>
        <v>0</v>
      </c>
      <c r="F546" s="55" t="s">
        <v>1786</v>
      </c>
      <c r="G546" s="56">
        <f>SUM(F546:F553)</f>
        <v>246802.03189999997</v>
      </c>
      <c r="H546" s="130" t="s">
        <v>1041</v>
      </c>
      <c r="I546" s="118" t="s">
        <v>1042</v>
      </c>
      <c r="J546" s="130" t="s">
        <v>1043</v>
      </c>
      <c r="K546" s="93">
        <f>D546-(E546+G546)</f>
        <v>-227756.93189999997</v>
      </c>
      <c r="L546" s="211" t="s">
        <v>1044</v>
      </c>
      <c r="M546" s="118" t="s">
        <v>1784</v>
      </c>
      <c r="N546" s="391" t="s">
        <v>1785</v>
      </c>
      <c r="O546" s="212" t="s">
        <v>40</v>
      </c>
      <c r="P546" s="98"/>
      <c r="Q546" s="98"/>
    </row>
    <row r="547" spans="1:18" s="29" customFormat="1">
      <c r="A547" s="57"/>
      <c r="B547" s="82" t="s">
        <v>1045</v>
      </c>
      <c r="C547" s="82" t="s">
        <v>1040</v>
      </c>
      <c r="D547" s="59"/>
      <c r="E547" s="60"/>
      <c r="F547" s="61">
        <v>8.5497999999999994</v>
      </c>
      <c r="G547" s="62"/>
      <c r="H547" s="102" t="s">
        <v>1041</v>
      </c>
      <c r="I547" s="134" t="s">
        <v>1046</v>
      </c>
      <c r="J547" s="102" t="s">
        <v>1047</v>
      </c>
      <c r="K547" s="95"/>
      <c r="L547" s="138" t="s">
        <v>1044</v>
      </c>
      <c r="M547" s="134" t="s">
        <v>1784</v>
      </c>
      <c r="N547" s="377" t="s">
        <v>1785</v>
      </c>
      <c r="O547" s="139" t="s">
        <v>40</v>
      </c>
      <c r="P547" s="96"/>
      <c r="Q547" s="96"/>
    </row>
    <row r="548" spans="1:18" s="29" customFormat="1">
      <c r="A548" s="57"/>
      <c r="B548" s="82" t="s">
        <v>1045</v>
      </c>
      <c r="C548" s="103" t="s">
        <v>1040</v>
      </c>
      <c r="D548" s="59"/>
      <c r="E548" s="66"/>
      <c r="F548" s="67">
        <v>28.032900000000001</v>
      </c>
      <c r="G548" s="62"/>
      <c r="H548" s="74" t="s">
        <v>1041</v>
      </c>
      <c r="I548" s="102" t="s">
        <v>1048</v>
      </c>
      <c r="J548" s="102" t="s">
        <v>69</v>
      </c>
      <c r="K548" s="95"/>
      <c r="L548" s="95" t="s">
        <v>1866</v>
      </c>
      <c r="M548" s="82" t="s">
        <v>1049</v>
      </c>
      <c r="N548" s="361" t="s">
        <v>1050</v>
      </c>
      <c r="O548" s="96" t="s">
        <v>40</v>
      </c>
      <c r="P548" s="96"/>
      <c r="Q548" s="96"/>
    </row>
    <row r="549" spans="1:18" s="29" customFormat="1">
      <c r="A549" s="57"/>
      <c r="B549" s="82" t="s">
        <v>1045</v>
      </c>
      <c r="C549" s="82" t="s">
        <v>1040</v>
      </c>
      <c r="D549" s="59"/>
      <c r="E549" s="60"/>
      <c r="F549" s="202">
        <v>246750.25399999999</v>
      </c>
      <c r="G549" s="62"/>
      <c r="H549" s="82" t="s">
        <v>1041</v>
      </c>
      <c r="I549" s="102" t="s">
        <v>1051</v>
      </c>
      <c r="J549" s="82" t="s">
        <v>1052</v>
      </c>
      <c r="K549" s="95"/>
      <c r="L549" s="95" t="s">
        <v>1865</v>
      </c>
      <c r="M549" s="82" t="s">
        <v>1053</v>
      </c>
      <c r="N549" s="361"/>
      <c r="O549" s="96" t="s">
        <v>40</v>
      </c>
      <c r="P549" s="96"/>
      <c r="Q549" s="96"/>
    </row>
    <row r="550" spans="1:18" s="29" customFormat="1">
      <c r="A550" s="57"/>
      <c r="B550" s="82" t="s">
        <v>1045</v>
      </c>
      <c r="C550" s="82" t="s">
        <v>1040</v>
      </c>
      <c r="D550" s="59"/>
      <c r="E550" s="60"/>
      <c r="F550" s="202">
        <v>1.7979000000000001</v>
      </c>
      <c r="G550" s="62"/>
      <c r="H550" s="82" t="s">
        <v>1041</v>
      </c>
      <c r="I550" s="102" t="s">
        <v>1762</v>
      </c>
      <c r="J550" s="82" t="s">
        <v>1763</v>
      </c>
      <c r="K550" s="95"/>
      <c r="L550" s="95" t="s">
        <v>1764</v>
      </c>
      <c r="M550" s="285" t="s">
        <v>1765</v>
      </c>
      <c r="N550" s="163" t="s">
        <v>1774</v>
      </c>
      <c r="O550" s="96" t="s">
        <v>27</v>
      </c>
      <c r="P550" s="96"/>
      <c r="Q550" s="96"/>
    </row>
    <row r="551" spans="1:18" s="29" customFormat="1">
      <c r="A551" s="57"/>
      <c r="B551" s="82" t="s">
        <v>1045</v>
      </c>
      <c r="C551" s="82" t="s">
        <v>1040</v>
      </c>
      <c r="D551" s="59"/>
      <c r="E551" s="60"/>
      <c r="F551" s="202">
        <v>2.2566000000000002</v>
      </c>
      <c r="G551" s="62"/>
      <c r="H551" s="82" t="s">
        <v>1041</v>
      </c>
      <c r="I551" s="285" t="s">
        <v>1794</v>
      </c>
      <c r="J551" s="285" t="s">
        <v>1795</v>
      </c>
      <c r="K551" s="95"/>
      <c r="L551" s="302" t="s">
        <v>1796</v>
      </c>
      <c r="M551" s="285" t="s">
        <v>1797</v>
      </c>
      <c r="N551" s="163" t="s">
        <v>1798</v>
      </c>
      <c r="O551" s="96" t="s">
        <v>27</v>
      </c>
      <c r="P551" s="96"/>
      <c r="Q551" s="96"/>
    </row>
    <row r="552" spans="1:18" s="29" customFormat="1">
      <c r="A552" s="57"/>
      <c r="B552" s="82" t="s">
        <v>1045</v>
      </c>
      <c r="C552" s="82" t="s">
        <v>1040</v>
      </c>
      <c r="D552" s="59"/>
      <c r="E552" s="60"/>
      <c r="F552" s="202">
        <v>11.140700000000001</v>
      </c>
      <c r="G552" s="62"/>
      <c r="H552" s="82" t="s">
        <v>1041</v>
      </c>
      <c r="I552" s="285" t="s">
        <v>1862</v>
      </c>
      <c r="J552" s="285" t="s">
        <v>1863</v>
      </c>
      <c r="K552" s="95"/>
      <c r="L552" s="302" t="s">
        <v>1864</v>
      </c>
      <c r="M552" s="285" t="s">
        <v>1867</v>
      </c>
      <c r="N552" s="163" t="s">
        <v>1868</v>
      </c>
      <c r="O552" s="96" t="s">
        <v>27</v>
      </c>
      <c r="P552" s="96"/>
      <c r="Q552" s="96"/>
    </row>
    <row r="553" spans="1:18" s="29" customFormat="1">
      <c r="A553" s="57"/>
      <c r="B553" s="82"/>
      <c r="C553" s="82"/>
      <c r="D553" s="59"/>
      <c r="E553" s="60"/>
      <c r="F553" s="61"/>
      <c r="G553" s="62"/>
      <c r="H553" s="82"/>
      <c r="I553" s="82"/>
      <c r="J553" s="82"/>
      <c r="K553" s="95"/>
      <c r="L553" s="95"/>
      <c r="M553" s="82"/>
      <c r="N553" s="361"/>
      <c r="O553" s="96"/>
      <c r="P553" s="96"/>
      <c r="Q553" s="96"/>
    </row>
    <row r="554" spans="1:18" ht="51">
      <c r="A554" s="148">
        <f>A546+1</f>
        <v>110</v>
      </c>
      <c r="B554" s="149" t="s">
        <v>1054</v>
      </c>
      <c r="C554" s="187" t="s">
        <v>1040</v>
      </c>
      <c r="D554" s="156">
        <v>105945.8</v>
      </c>
      <c r="E554" s="188">
        <v>2.0649000000000002</v>
      </c>
      <c r="F554" s="203">
        <v>2.0649000000000002</v>
      </c>
      <c r="G554" s="158">
        <f>SUM(F554:F557)</f>
        <v>96770.724900000001</v>
      </c>
      <c r="H554" s="119"/>
      <c r="I554" s="119"/>
      <c r="J554" s="150" t="s">
        <v>69</v>
      </c>
      <c r="K554" s="205">
        <f>D554-(E554+G554)</f>
        <v>9173.0102000000043</v>
      </c>
      <c r="L554" s="205" t="s">
        <v>1055</v>
      </c>
      <c r="M554" s="407" t="s">
        <v>1056</v>
      </c>
      <c r="N554" s="392" t="s">
        <v>1057</v>
      </c>
      <c r="O554" s="160" t="s">
        <v>27</v>
      </c>
      <c r="P554" s="98"/>
      <c r="Q554" s="98"/>
    </row>
    <row r="555" spans="1:18" s="32" customFormat="1">
      <c r="A555" s="84"/>
      <c r="B555" s="120" t="s">
        <v>1058</v>
      </c>
      <c r="C555" s="120" t="s">
        <v>1040</v>
      </c>
      <c r="D555" s="85"/>
      <c r="E555" s="86"/>
      <c r="F555" s="204">
        <v>96768.66</v>
      </c>
      <c r="G555" s="88"/>
      <c r="H555" s="120" t="s">
        <v>1059</v>
      </c>
      <c r="I555" s="121" t="s">
        <v>1060</v>
      </c>
      <c r="J555" s="120" t="s">
        <v>1061</v>
      </c>
      <c r="K555" s="108"/>
      <c r="L555" s="108" t="s">
        <v>1062</v>
      </c>
      <c r="M555" s="293" t="s">
        <v>1063</v>
      </c>
      <c r="N555" s="371"/>
      <c r="O555" s="109" t="s">
        <v>27</v>
      </c>
      <c r="P555" s="109"/>
      <c r="Q555" s="109"/>
    </row>
    <row r="556" spans="1:18" s="29" customFormat="1">
      <c r="A556" s="57"/>
      <c r="B556" s="82"/>
      <c r="C556" s="82"/>
      <c r="D556" s="59"/>
      <c r="E556" s="60"/>
      <c r="F556" s="61"/>
      <c r="G556" s="62"/>
      <c r="H556" s="82"/>
      <c r="I556" s="82"/>
      <c r="J556" s="82"/>
      <c r="K556" s="95"/>
      <c r="L556" s="95"/>
      <c r="M556" s="82"/>
      <c r="N556" s="361"/>
      <c r="O556" s="96"/>
      <c r="P556" s="96"/>
      <c r="Q556" s="96"/>
    </row>
    <row r="557" spans="1:18" s="29" customFormat="1">
      <c r="A557" s="57"/>
      <c r="B557" s="82"/>
      <c r="C557" s="82"/>
      <c r="D557" s="59"/>
      <c r="E557" s="60"/>
      <c r="F557" s="61"/>
      <c r="G557" s="62"/>
      <c r="H557" s="82"/>
      <c r="I557" s="82"/>
      <c r="J557" s="82"/>
      <c r="K557" s="95"/>
      <c r="L557" s="95"/>
      <c r="M557" s="82"/>
      <c r="N557" s="361"/>
      <c r="O557" s="96"/>
      <c r="P557" s="96"/>
      <c r="Q557" s="96"/>
      <c r="R557" s="213"/>
    </row>
    <row r="558" spans="1:18">
      <c r="A558" s="50">
        <f>A554+1</f>
        <v>111</v>
      </c>
      <c r="B558" s="118" t="s">
        <v>1064</v>
      </c>
      <c r="C558" s="141" t="s">
        <v>1040</v>
      </c>
      <c r="D558" s="53">
        <v>18782.599999999999</v>
      </c>
      <c r="E558" s="54">
        <f>D558*0%</f>
        <v>0</v>
      </c>
      <c r="F558" s="55">
        <v>3.8147000000000002</v>
      </c>
      <c r="G558" s="56">
        <f>SUM(F558:F578)</f>
        <v>4680.1984999999995</v>
      </c>
      <c r="H558" s="119" t="s">
        <v>1065</v>
      </c>
      <c r="I558" s="130" t="s">
        <v>1066</v>
      </c>
      <c r="J558" s="119" t="s">
        <v>1067</v>
      </c>
      <c r="K558" s="93">
        <f>D558-(E558+G558)</f>
        <v>14102.4015</v>
      </c>
      <c r="L558" s="93" t="s">
        <v>1068</v>
      </c>
      <c r="M558" s="130" t="s">
        <v>1069</v>
      </c>
      <c r="N558" s="372" t="s">
        <v>1070</v>
      </c>
      <c r="O558" s="140" t="s">
        <v>27</v>
      </c>
      <c r="P558" s="140"/>
      <c r="Q558" s="140"/>
      <c r="R558" s="214"/>
    </row>
    <row r="559" spans="1:18" s="29" customFormat="1">
      <c r="A559" s="57"/>
      <c r="B559" s="82" t="s">
        <v>1071</v>
      </c>
      <c r="C559" s="82" t="s">
        <v>1040</v>
      </c>
      <c r="D559" s="59"/>
      <c r="E559" s="60"/>
      <c r="F559" s="61">
        <v>15.774699999999999</v>
      </c>
      <c r="G559" s="62"/>
      <c r="H559" s="82" t="s">
        <v>1065</v>
      </c>
      <c r="I559" s="102" t="s">
        <v>1072</v>
      </c>
      <c r="J559" s="102" t="s">
        <v>69</v>
      </c>
      <c r="K559" s="95"/>
      <c r="L559" s="95" t="s">
        <v>1073</v>
      </c>
      <c r="M559" s="82" t="s">
        <v>1074</v>
      </c>
      <c r="N559" s="361" t="s">
        <v>1075</v>
      </c>
      <c r="O559" s="96" t="s">
        <v>27</v>
      </c>
      <c r="P559" s="96"/>
      <c r="Q559" s="96"/>
      <c r="R559" s="35"/>
    </row>
    <row r="560" spans="1:18" s="29" customFormat="1">
      <c r="A560" s="57"/>
      <c r="B560" s="82" t="s">
        <v>1071</v>
      </c>
      <c r="C560" s="82" t="s">
        <v>1040</v>
      </c>
      <c r="D560" s="59"/>
      <c r="E560" s="60"/>
      <c r="F560" s="61">
        <v>2.2703000000000002</v>
      </c>
      <c r="G560" s="62"/>
      <c r="H560" s="82" t="s">
        <v>1065</v>
      </c>
      <c r="I560" s="102" t="s">
        <v>1076</v>
      </c>
      <c r="J560" s="102" t="s">
        <v>69</v>
      </c>
      <c r="K560" s="95"/>
      <c r="L560" s="95" t="s">
        <v>1077</v>
      </c>
      <c r="M560" s="285" t="s">
        <v>1078</v>
      </c>
      <c r="N560" s="361" t="s">
        <v>1079</v>
      </c>
      <c r="O560" s="96" t="s">
        <v>27</v>
      </c>
      <c r="P560" s="96"/>
      <c r="Q560" s="96"/>
      <c r="R560" s="35"/>
    </row>
    <row r="561" spans="1:17" s="38" customFormat="1">
      <c r="A561" s="81"/>
      <c r="B561" s="102" t="s">
        <v>1071</v>
      </c>
      <c r="C561" s="102" t="s">
        <v>1040</v>
      </c>
      <c r="D561" s="142"/>
      <c r="E561" s="71"/>
      <c r="F561" s="83">
        <v>1.3951</v>
      </c>
      <c r="G561" s="83"/>
      <c r="H561" s="102" t="s">
        <v>1065</v>
      </c>
      <c r="I561" s="102" t="s">
        <v>1080</v>
      </c>
      <c r="J561" s="102" t="s">
        <v>69</v>
      </c>
      <c r="K561" s="99"/>
      <c r="L561" s="99" t="s">
        <v>1081</v>
      </c>
      <c r="M561" s="102" t="s">
        <v>1082</v>
      </c>
      <c r="N561" s="361" t="s">
        <v>1083</v>
      </c>
      <c r="O561" s="104" t="s">
        <v>40</v>
      </c>
      <c r="P561" s="104"/>
      <c r="Q561" s="104"/>
    </row>
    <row r="562" spans="1:17" s="29" customFormat="1">
      <c r="A562" s="81"/>
      <c r="B562" s="82" t="s">
        <v>1071</v>
      </c>
      <c r="C562" s="82" t="s">
        <v>1040</v>
      </c>
      <c r="D562" s="59"/>
      <c r="E562" s="60"/>
      <c r="F562" s="61">
        <v>1.0227999999999999</v>
      </c>
      <c r="G562" s="62"/>
      <c r="H562" s="82" t="s">
        <v>1065</v>
      </c>
      <c r="I562" s="102" t="s">
        <v>1084</v>
      </c>
      <c r="J562" s="102" t="s">
        <v>69</v>
      </c>
      <c r="K562" s="95"/>
      <c r="L562" s="95" t="s">
        <v>1081</v>
      </c>
      <c r="M562" s="285" t="s">
        <v>1085</v>
      </c>
      <c r="N562" s="361" t="s">
        <v>1086</v>
      </c>
      <c r="O562" s="104" t="s">
        <v>40</v>
      </c>
      <c r="P562" s="104"/>
      <c r="Q562" s="104"/>
    </row>
    <row r="563" spans="1:17" s="45" customFormat="1">
      <c r="A563" s="81"/>
      <c r="B563" s="82" t="s">
        <v>1071</v>
      </c>
      <c r="C563" s="82" t="s">
        <v>1040</v>
      </c>
      <c r="D563" s="59"/>
      <c r="E563" s="60"/>
      <c r="F563" s="61">
        <v>0.51490000000000002</v>
      </c>
      <c r="G563" s="62"/>
      <c r="H563" s="82" t="s">
        <v>1065</v>
      </c>
      <c r="I563" s="102" t="s">
        <v>1087</v>
      </c>
      <c r="J563" s="102" t="s">
        <v>69</v>
      </c>
      <c r="K563" s="95"/>
      <c r="L563" s="95" t="s">
        <v>1088</v>
      </c>
      <c r="M563" s="285" t="s">
        <v>1089</v>
      </c>
      <c r="N563" s="361" t="s">
        <v>1090</v>
      </c>
      <c r="O563" s="104" t="s">
        <v>40</v>
      </c>
      <c r="P563" s="104"/>
      <c r="Q563" s="104"/>
    </row>
    <row r="564" spans="1:17" s="283" customFormat="1" ht="25.5">
      <c r="A564" s="309"/>
      <c r="B564" s="215" t="s">
        <v>1071</v>
      </c>
      <c r="C564" s="215" t="s">
        <v>1040</v>
      </c>
      <c r="D564" s="333"/>
      <c r="E564" s="334"/>
      <c r="F564" s="335">
        <v>31.5152</v>
      </c>
      <c r="G564" s="336"/>
      <c r="H564" s="215" t="s">
        <v>1065</v>
      </c>
      <c r="I564" s="215" t="s">
        <v>1091</v>
      </c>
      <c r="J564" s="215" t="s">
        <v>1092</v>
      </c>
      <c r="K564" s="279"/>
      <c r="L564" s="337" t="s">
        <v>1093</v>
      </c>
      <c r="M564" s="215" t="s">
        <v>1094</v>
      </c>
      <c r="N564" s="374" t="s">
        <v>1775</v>
      </c>
      <c r="O564" s="357" t="s">
        <v>27</v>
      </c>
      <c r="P564" s="282"/>
      <c r="Q564" s="282"/>
    </row>
    <row r="565" spans="1:17" s="29" customFormat="1">
      <c r="A565" s="81"/>
      <c r="B565" s="82" t="s">
        <v>1071</v>
      </c>
      <c r="C565" s="82" t="s">
        <v>1040</v>
      </c>
      <c r="D565" s="59"/>
      <c r="E565" s="60"/>
      <c r="F565" s="61">
        <v>0.72640000000000005</v>
      </c>
      <c r="G565" s="62"/>
      <c r="H565" s="82" t="s">
        <v>1065</v>
      </c>
      <c r="I565" s="102" t="s">
        <v>1095</v>
      </c>
      <c r="J565" s="82" t="s">
        <v>1096</v>
      </c>
      <c r="K565" s="95"/>
      <c r="L565" s="95" t="s">
        <v>1097</v>
      </c>
      <c r="M565" s="82" t="s">
        <v>1098</v>
      </c>
      <c r="N565" s="361" t="s">
        <v>1099</v>
      </c>
      <c r="O565" s="96" t="s">
        <v>27</v>
      </c>
      <c r="P565" s="96"/>
      <c r="Q565" s="96"/>
    </row>
    <row r="566" spans="1:17" s="29" customFormat="1">
      <c r="A566" s="81"/>
      <c r="B566" s="82" t="s">
        <v>1071</v>
      </c>
      <c r="C566" s="82" t="s">
        <v>1040</v>
      </c>
      <c r="D566" s="59"/>
      <c r="E566" s="60"/>
      <c r="F566" s="61">
        <v>2.762</v>
      </c>
      <c r="G566" s="62"/>
      <c r="H566" s="82" t="s">
        <v>1065</v>
      </c>
      <c r="I566" s="102" t="s">
        <v>1100</v>
      </c>
      <c r="J566" s="82" t="s">
        <v>1101</v>
      </c>
      <c r="K566" s="95"/>
      <c r="L566" s="95" t="s">
        <v>1102</v>
      </c>
      <c r="M566" s="82" t="s">
        <v>1103</v>
      </c>
      <c r="N566" s="361"/>
      <c r="O566" s="96" t="s">
        <v>27</v>
      </c>
      <c r="P566" s="96"/>
      <c r="Q566" s="96"/>
    </row>
    <row r="567" spans="1:17" s="29" customFormat="1">
      <c r="A567" s="81"/>
      <c r="B567" s="82" t="s">
        <v>1071</v>
      </c>
      <c r="C567" s="82" t="s">
        <v>1040</v>
      </c>
      <c r="D567" s="59"/>
      <c r="E567" s="60"/>
      <c r="F567" s="61">
        <v>2.9039000000000001</v>
      </c>
      <c r="G567" s="62"/>
      <c r="H567" s="82" t="s">
        <v>1065</v>
      </c>
      <c r="I567" s="82" t="s">
        <v>1104</v>
      </c>
      <c r="J567" s="82" t="s">
        <v>1105</v>
      </c>
      <c r="K567" s="95"/>
      <c r="L567" s="82" t="s">
        <v>70</v>
      </c>
      <c r="M567" s="82" t="s">
        <v>1106</v>
      </c>
      <c r="N567" s="361" t="s">
        <v>1107</v>
      </c>
      <c r="O567" s="96" t="s">
        <v>27</v>
      </c>
      <c r="P567" s="96"/>
      <c r="Q567" s="96"/>
    </row>
    <row r="568" spans="1:17" s="29" customFormat="1">
      <c r="A568" s="81"/>
      <c r="B568" s="82" t="s">
        <v>1071</v>
      </c>
      <c r="C568" s="102" t="s">
        <v>1040</v>
      </c>
      <c r="D568" s="59"/>
      <c r="E568" s="60"/>
      <c r="F568" s="61">
        <v>34.8872</v>
      </c>
      <c r="G568" s="62"/>
      <c r="H568" s="102" t="s">
        <v>1065</v>
      </c>
      <c r="I568" s="102" t="s">
        <v>1108</v>
      </c>
      <c r="J568" s="102" t="s">
        <v>1109</v>
      </c>
      <c r="K568" s="95"/>
      <c r="L568" s="102" t="s">
        <v>1110</v>
      </c>
      <c r="M568" s="285" t="s">
        <v>1111</v>
      </c>
      <c r="N568" s="361" t="s">
        <v>1112</v>
      </c>
      <c r="O568" s="96" t="s">
        <v>40</v>
      </c>
      <c r="P568" s="96"/>
      <c r="Q568" s="96"/>
    </row>
    <row r="569" spans="1:17" s="29" customFormat="1">
      <c r="A569" s="81"/>
      <c r="B569" s="82" t="s">
        <v>1071</v>
      </c>
      <c r="C569" s="102" t="s">
        <v>1040</v>
      </c>
      <c r="D569" s="59"/>
      <c r="E569" s="66"/>
      <c r="F569" s="67">
        <v>5.3647999999999998</v>
      </c>
      <c r="G569" s="62"/>
      <c r="H569" s="102" t="s">
        <v>1065</v>
      </c>
      <c r="I569" s="102" t="s">
        <v>1113</v>
      </c>
      <c r="J569" s="102" t="s">
        <v>1114</v>
      </c>
      <c r="K569" s="95"/>
      <c r="L569" s="102" t="s">
        <v>1115</v>
      </c>
      <c r="M569" s="102" t="s">
        <v>1116</v>
      </c>
      <c r="N569" s="363" t="s">
        <v>1117</v>
      </c>
      <c r="O569" s="96" t="s">
        <v>27</v>
      </c>
      <c r="P569" s="96"/>
      <c r="Q569" s="96"/>
    </row>
    <row r="570" spans="1:17" s="29" customFormat="1">
      <c r="A570" s="81" t="s">
        <v>1118</v>
      </c>
      <c r="B570" s="102" t="s">
        <v>1071</v>
      </c>
      <c r="C570" s="102" t="s">
        <v>1040</v>
      </c>
      <c r="D570" s="59"/>
      <c r="E570" s="66"/>
      <c r="F570" s="69" t="s">
        <v>1119</v>
      </c>
      <c r="G570" s="62"/>
      <c r="H570" s="102" t="s">
        <v>1065</v>
      </c>
      <c r="I570" s="102" t="s">
        <v>1120</v>
      </c>
      <c r="J570" s="102" t="s">
        <v>1121</v>
      </c>
      <c r="K570" s="95"/>
      <c r="L570" s="99" t="s">
        <v>1006</v>
      </c>
      <c r="M570" s="102" t="s">
        <v>1122</v>
      </c>
      <c r="N570" s="361" t="s">
        <v>1123</v>
      </c>
      <c r="O570" s="96" t="s">
        <v>27</v>
      </c>
      <c r="P570" s="96"/>
      <c r="Q570" s="96"/>
    </row>
    <row r="571" spans="1:17" s="29" customFormat="1">
      <c r="A571" s="81"/>
      <c r="B571" s="102" t="s">
        <v>1071</v>
      </c>
      <c r="C571" s="102" t="s">
        <v>1040</v>
      </c>
      <c r="D571" s="59"/>
      <c r="E571" s="66"/>
      <c r="F571" s="69">
        <v>112.5912</v>
      </c>
      <c r="G571" s="62"/>
      <c r="H571" s="102" t="s">
        <v>1065</v>
      </c>
      <c r="I571" s="102" t="s">
        <v>1124</v>
      </c>
      <c r="J571" s="102" t="s">
        <v>1125</v>
      </c>
      <c r="K571" s="95"/>
      <c r="L571" s="99" t="s">
        <v>1126</v>
      </c>
      <c r="M571" s="102" t="s">
        <v>1127</v>
      </c>
      <c r="N571" s="363" t="s">
        <v>1128</v>
      </c>
      <c r="O571" s="96" t="s">
        <v>40</v>
      </c>
      <c r="P571" s="96"/>
      <c r="Q571" s="96"/>
    </row>
    <row r="572" spans="1:17" s="29" customFormat="1">
      <c r="A572" s="81"/>
      <c r="B572" s="102" t="s">
        <v>1071</v>
      </c>
      <c r="C572" s="102" t="s">
        <v>1040</v>
      </c>
      <c r="D572" s="59"/>
      <c r="E572" s="66"/>
      <c r="F572" s="69">
        <v>5.4073000000000002</v>
      </c>
      <c r="G572" s="62"/>
      <c r="H572" s="102" t="s">
        <v>1065</v>
      </c>
      <c r="I572" s="102" t="s">
        <v>1129</v>
      </c>
      <c r="J572" s="102" t="s">
        <v>1130</v>
      </c>
      <c r="K572" s="95"/>
      <c r="L572" s="99" t="s">
        <v>86</v>
      </c>
      <c r="M572" s="102" t="s">
        <v>1131</v>
      </c>
      <c r="N572" s="363" t="s">
        <v>1132</v>
      </c>
      <c r="O572" s="96" t="s">
        <v>27</v>
      </c>
      <c r="P572" s="96"/>
      <c r="Q572" s="96"/>
    </row>
    <row r="573" spans="1:17" s="29" customFormat="1">
      <c r="A573" s="81"/>
      <c r="B573" s="102" t="s">
        <v>1071</v>
      </c>
      <c r="C573" s="102" t="s">
        <v>1040</v>
      </c>
      <c r="D573" s="59"/>
      <c r="E573" s="66"/>
      <c r="F573" s="69">
        <v>5.6650999999999998</v>
      </c>
      <c r="G573" s="62"/>
      <c r="H573" s="102" t="s">
        <v>1065</v>
      </c>
      <c r="I573" s="102" t="s">
        <v>1133</v>
      </c>
      <c r="J573" s="102" t="s">
        <v>1134</v>
      </c>
      <c r="K573" s="95"/>
      <c r="L573" s="99" t="s">
        <v>882</v>
      </c>
      <c r="M573" s="102" t="s">
        <v>1135</v>
      </c>
      <c r="N573" s="363" t="s">
        <v>1136</v>
      </c>
      <c r="O573" s="96" t="s">
        <v>27</v>
      </c>
      <c r="P573" s="96"/>
      <c r="Q573" s="96"/>
    </row>
    <row r="574" spans="1:17" s="38" customFormat="1">
      <c r="A574" s="81"/>
      <c r="B574" s="102" t="s">
        <v>1071</v>
      </c>
      <c r="C574" s="102" t="s">
        <v>1040</v>
      </c>
      <c r="D574" s="142"/>
      <c r="E574" s="173"/>
      <c r="F574" s="69">
        <v>2.3334000000000001</v>
      </c>
      <c r="G574" s="83"/>
      <c r="H574" s="102" t="s">
        <v>1065</v>
      </c>
      <c r="I574" s="102" t="s">
        <v>1137</v>
      </c>
      <c r="J574" s="102" t="s">
        <v>69</v>
      </c>
      <c r="K574" s="99"/>
      <c r="L574" s="99" t="s">
        <v>1138</v>
      </c>
      <c r="M574" s="102" t="s">
        <v>1139</v>
      </c>
      <c r="N574" s="363" t="s">
        <v>1140</v>
      </c>
      <c r="O574" s="96" t="s">
        <v>40</v>
      </c>
      <c r="P574" s="96"/>
      <c r="Q574" s="96"/>
    </row>
    <row r="575" spans="1:17" s="38" customFormat="1">
      <c r="A575" s="81"/>
      <c r="B575" s="285" t="s">
        <v>1071</v>
      </c>
      <c r="C575" s="285" t="s">
        <v>1040</v>
      </c>
      <c r="D575" s="342"/>
      <c r="E575" s="343"/>
      <c r="F575" s="344">
        <v>4451.2494999999999</v>
      </c>
      <c r="G575" s="345"/>
      <c r="H575" s="285" t="s">
        <v>1065</v>
      </c>
      <c r="I575" s="285" t="s">
        <v>1643</v>
      </c>
      <c r="J575" s="285" t="s">
        <v>1711</v>
      </c>
      <c r="K575" s="99"/>
      <c r="L575" s="302" t="s">
        <v>1611</v>
      </c>
      <c r="M575" s="285" t="s">
        <v>1612</v>
      </c>
      <c r="N575" s="365"/>
      <c r="O575" s="284" t="s">
        <v>40</v>
      </c>
      <c r="P575" s="96"/>
      <c r="Q575" s="96"/>
    </row>
    <row r="576" spans="1:17" s="339" customFormat="1" ht="25.5">
      <c r="A576" s="356"/>
      <c r="B576" s="215" t="s">
        <v>1071</v>
      </c>
      <c r="C576" s="215" t="s">
        <v>1040</v>
      </c>
      <c r="D576" s="419"/>
      <c r="E576" s="358"/>
      <c r="F576" s="340" t="s">
        <v>1820</v>
      </c>
      <c r="G576" s="335"/>
      <c r="H576" s="215" t="s">
        <v>1065</v>
      </c>
      <c r="I576" s="215" t="s">
        <v>1821</v>
      </c>
      <c r="J576" s="215" t="s">
        <v>1614</v>
      </c>
      <c r="K576" s="337"/>
      <c r="L576" s="337" t="s">
        <v>1611</v>
      </c>
      <c r="M576" s="215" t="s">
        <v>1615</v>
      </c>
      <c r="N576" s="367" t="s">
        <v>1822</v>
      </c>
      <c r="O576" s="357" t="s">
        <v>40</v>
      </c>
      <c r="P576" s="357"/>
      <c r="Q576" s="357"/>
    </row>
    <row r="577" spans="1:17" s="38" customFormat="1">
      <c r="A577" s="81"/>
      <c r="B577" s="285"/>
      <c r="C577" s="285"/>
      <c r="D577" s="342"/>
      <c r="E577" s="343"/>
      <c r="F577" s="344"/>
      <c r="G577" s="345"/>
      <c r="H577" s="285"/>
      <c r="I577" s="285"/>
      <c r="J577" s="285"/>
      <c r="K577" s="99"/>
      <c r="L577" s="302"/>
      <c r="M577" s="285"/>
      <c r="N577" s="365"/>
      <c r="O577" s="284"/>
      <c r="P577" s="96"/>
      <c r="Q577" s="96"/>
    </row>
    <row r="578" spans="1:17" s="29" customFormat="1">
      <c r="A578" s="81"/>
      <c r="B578" s="82"/>
      <c r="C578" s="82"/>
      <c r="D578" s="59"/>
      <c r="E578" s="60"/>
      <c r="F578" s="61"/>
      <c r="G578" s="62"/>
      <c r="H578" s="82"/>
      <c r="I578" s="82"/>
      <c r="J578" s="82"/>
      <c r="K578" s="95"/>
      <c r="L578" s="95"/>
      <c r="M578" s="82"/>
      <c r="N578" s="361"/>
      <c r="O578" s="96"/>
      <c r="P578" s="96"/>
      <c r="Q578" s="96"/>
    </row>
    <row r="579" spans="1:17">
      <c r="A579" s="50">
        <f>A558+1</f>
        <v>112</v>
      </c>
      <c r="B579" s="118" t="s">
        <v>1141</v>
      </c>
      <c r="C579" s="119" t="s">
        <v>1040</v>
      </c>
      <c r="D579" s="53">
        <v>10334.299999999999</v>
      </c>
      <c r="E579" s="54">
        <f>D579*0%</f>
        <v>0</v>
      </c>
      <c r="F579" s="55"/>
      <c r="G579" s="56">
        <f>SUM(F579:F584)</f>
        <v>2072.5998</v>
      </c>
      <c r="H579" s="119"/>
      <c r="I579" s="119"/>
      <c r="J579" s="119"/>
      <c r="K579" s="93">
        <f>D579-(E579+G579)</f>
        <v>8261.7001999999993</v>
      </c>
      <c r="L579" s="93"/>
      <c r="M579" s="119"/>
      <c r="N579" s="372"/>
      <c r="O579" s="98"/>
      <c r="P579" s="98"/>
      <c r="Q579" s="98"/>
    </row>
    <row r="580" spans="1:17" s="46" customFormat="1" ht="89.25">
      <c r="A580" s="84"/>
      <c r="B580" s="215" t="s">
        <v>1142</v>
      </c>
      <c r="C580" s="215" t="s">
        <v>1040</v>
      </c>
      <c r="D580" s="85"/>
      <c r="E580" s="86"/>
      <c r="F580" s="87">
        <v>2072.5659999999998</v>
      </c>
      <c r="G580" s="88"/>
      <c r="H580" s="120" t="s">
        <v>1041</v>
      </c>
      <c r="I580" s="293" t="s">
        <v>1143</v>
      </c>
      <c r="J580" s="293" t="s">
        <v>1144</v>
      </c>
      <c r="K580" s="108"/>
      <c r="L580" s="298" t="s">
        <v>1145</v>
      </c>
      <c r="M580" s="293" t="s">
        <v>1146</v>
      </c>
      <c r="N580" s="378" t="s">
        <v>1709</v>
      </c>
      <c r="O580" s="109" t="s">
        <v>40</v>
      </c>
      <c r="P580" s="109"/>
      <c r="Q580" s="109"/>
    </row>
    <row r="581" spans="1:17" s="29" customFormat="1" ht="22.5" customHeight="1">
      <c r="A581" s="57"/>
      <c r="B581" s="165" t="s">
        <v>1142</v>
      </c>
      <c r="C581" s="165" t="s">
        <v>1040</v>
      </c>
      <c r="D581" s="59"/>
      <c r="E581" s="60"/>
      <c r="F581" s="61">
        <v>3.3799999999999997E-2</v>
      </c>
      <c r="G581" s="62"/>
      <c r="H581" s="82"/>
      <c r="I581" s="82"/>
      <c r="J581" s="165" t="s">
        <v>69</v>
      </c>
      <c r="K581" s="95"/>
      <c r="L581" s="181" t="s">
        <v>1147</v>
      </c>
      <c r="M581" s="165" t="s">
        <v>1148</v>
      </c>
      <c r="N581" s="379" t="s">
        <v>1591</v>
      </c>
      <c r="O581" s="182" t="s">
        <v>40</v>
      </c>
      <c r="P581" s="96"/>
      <c r="Q581" s="96"/>
    </row>
    <row r="582" spans="1:17" s="339" customFormat="1" ht="18.75" customHeight="1">
      <c r="A582" s="331"/>
      <c r="B582" s="215" t="s">
        <v>1142</v>
      </c>
      <c r="C582" s="215" t="s">
        <v>1040</v>
      </c>
      <c r="D582" s="333"/>
      <c r="E582" s="334"/>
      <c r="F582" s="335" t="s">
        <v>1883</v>
      </c>
      <c r="G582" s="336"/>
      <c r="H582" s="215" t="s">
        <v>1901</v>
      </c>
      <c r="I582" s="215" t="s">
        <v>1903</v>
      </c>
      <c r="J582" s="215" t="s">
        <v>1884</v>
      </c>
      <c r="K582" s="337"/>
      <c r="L582" s="337" t="s">
        <v>1885</v>
      </c>
      <c r="M582" s="215" t="s">
        <v>1886</v>
      </c>
      <c r="N582" s="398" t="s">
        <v>1902</v>
      </c>
      <c r="O582" s="338" t="s">
        <v>27</v>
      </c>
      <c r="P582" s="338"/>
      <c r="Q582" s="338"/>
    </row>
    <row r="583" spans="1:17" s="339" customFormat="1" ht="18.75" customHeight="1">
      <c r="A583" s="331"/>
      <c r="B583" s="215"/>
      <c r="C583" s="215"/>
      <c r="D583" s="333"/>
      <c r="E583" s="334"/>
      <c r="F583" s="335"/>
      <c r="G583" s="336"/>
      <c r="H583" s="215"/>
      <c r="I583" s="215"/>
      <c r="J583" s="215"/>
      <c r="K583" s="337"/>
      <c r="L583" s="337"/>
      <c r="M583" s="215"/>
      <c r="N583" s="398"/>
      <c r="O583" s="338"/>
      <c r="P583" s="338"/>
      <c r="Q583" s="338"/>
    </row>
    <row r="584" spans="1:17" s="29" customFormat="1">
      <c r="A584" s="57"/>
      <c r="B584" s="82"/>
      <c r="C584" s="82"/>
      <c r="D584" s="59"/>
      <c r="E584" s="60"/>
      <c r="F584" s="61"/>
      <c r="G584" s="62"/>
      <c r="H584" s="82"/>
      <c r="I584" s="82"/>
      <c r="J584" s="102"/>
      <c r="K584" s="95"/>
      <c r="L584" s="99"/>
      <c r="M584" s="102"/>
      <c r="N584" s="361"/>
      <c r="O584" s="104"/>
      <c r="P584" s="104"/>
      <c r="Q584" s="104"/>
    </row>
    <row r="585" spans="1:17" s="47" customFormat="1">
      <c r="A585" s="216">
        <f>A579+1</f>
        <v>113</v>
      </c>
      <c r="B585" s="217" t="s">
        <v>1149</v>
      </c>
      <c r="C585" s="218" t="s">
        <v>1040</v>
      </c>
      <c r="D585" s="219">
        <v>27815.4</v>
      </c>
      <c r="E585" s="220">
        <f>D585*0%</f>
        <v>0</v>
      </c>
      <c r="F585" s="203">
        <v>5.0507999999999997</v>
      </c>
      <c r="G585" s="221">
        <f>SUM(F585:F623)</f>
        <v>1419.4276999999997</v>
      </c>
      <c r="H585" s="154" t="s">
        <v>1065</v>
      </c>
      <c r="I585" s="154" t="s">
        <v>1150</v>
      </c>
      <c r="J585" s="154" t="s">
        <v>69</v>
      </c>
      <c r="K585" s="251">
        <f>D585-(E585+G585)</f>
        <v>26395.972300000001</v>
      </c>
      <c r="L585" s="251" t="s">
        <v>143</v>
      </c>
      <c r="M585" s="154" t="s">
        <v>1151</v>
      </c>
      <c r="N585" s="393"/>
      <c r="O585" s="252" t="s">
        <v>40</v>
      </c>
      <c r="P585" s="253"/>
      <c r="Q585" s="253"/>
    </row>
    <row r="586" spans="1:17" s="32" customFormat="1" ht="25.5">
      <c r="A586" s="84"/>
      <c r="B586" s="120" t="s">
        <v>1152</v>
      </c>
      <c r="C586" s="120" t="s">
        <v>1040</v>
      </c>
      <c r="D586" s="85"/>
      <c r="E586" s="86"/>
      <c r="F586" s="87">
        <v>95.120699999999999</v>
      </c>
      <c r="G586" s="88"/>
      <c r="H586" s="121" t="s">
        <v>1065</v>
      </c>
      <c r="I586" s="121" t="s">
        <v>1153</v>
      </c>
      <c r="J586" s="121" t="s">
        <v>69</v>
      </c>
      <c r="K586" s="108"/>
      <c r="L586" s="129" t="s">
        <v>1154</v>
      </c>
      <c r="M586" s="121" t="s">
        <v>1155</v>
      </c>
      <c r="N586" s="300" t="s">
        <v>1156</v>
      </c>
      <c r="O586" s="109" t="s">
        <v>27</v>
      </c>
      <c r="P586" s="109"/>
      <c r="Q586" s="109"/>
    </row>
    <row r="587" spans="1:17" s="48" customFormat="1" ht="38.25">
      <c r="A587" s="122"/>
      <c r="B587" s="120" t="s">
        <v>1152</v>
      </c>
      <c r="C587" s="121" t="s">
        <v>1040</v>
      </c>
      <c r="D587" s="222"/>
      <c r="E587" s="223"/>
      <c r="F587" s="224">
        <v>3.5910000000000002</v>
      </c>
      <c r="G587" s="224"/>
      <c r="H587" s="121" t="s">
        <v>1065</v>
      </c>
      <c r="I587" s="121" t="s">
        <v>1157</v>
      </c>
      <c r="J587" s="121" t="s">
        <v>69</v>
      </c>
      <c r="K587" s="129"/>
      <c r="L587" s="129" t="s">
        <v>1158</v>
      </c>
      <c r="M587" s="121" t="s">
        <v>1159</v>
      </c>
      <c r="N587" s="378" t="s">
        <v>1710</v>
      </c>
      <c r="O587" s="128" t="s">
        <v>40</v>
      </c>
      <c r="P587" s="109"/>
      <c r="Q587" s="109"/>
    </row>
    <row r="588" spans="1:17" s="32" customFormat="1" ht="25.5">
      <c r="A588" s="84"/>
      <c r="B588" s="120" t="s">
        <v>1152</v>
      </c>
      <c r="C588" s="120" t="s">
        <v>1040</v>
      </c>
      <c r="D588" s="85"/>
      <c r="E588" s="86"/>
      <c r="F588" s="87">
        <v>0.8</v>
      </c>
      <c r="G588" s="88"/>
      <c r="H588" s="121" t="s">
        <v>1065</v>
      </c>
      <c r="I588" s="121" t="s">
        <v>1160</v>
      </c>
      <c r="J588" s="121" t="s">
        <v>69</v>
      </c>
      <c r="K588" s="108"/>
      <c r="L588" s="108" t="s">
        <v>1161</v>
      </c>
      <c r="M588" s="120" t="s">
        <v>1162</v>
      </c>
      <c r="N588" s="378" t="s">
        <v>1163</v>
      </c>
      <c r="O588" s="128" t="s">
        <v>40</v>
      </c>
      <c r="P588" s="109"/>
      <c r="Q588" s="109"/>
    </row>
    <row r="589" spans="1:17" s="29" customFormat="1">
      <c r="A589" s="81"/>
      <c r="B589" s="82" t="s">
        <v>1152</v>
      </c>
      <c r="C589" s="103" t="s">
        <v>1040</v>
      </c>
      <c r="D589" s="59"/>
      <c r="E589" s="66"/>
      <c r="F589" s="61">
        <v>1.7875000000000001</v>
      </c>
      <c r="G589" s="62"/>
      <c r="H589" s="102" t="s">
        <v>1065</v>
      </c>
      <c r="I589" s="102" t="s">
        <v>1164</v>
      </c>
      <c r="J589" s="82" t="s">
        <v>1165</v>
      </c>
      <c r="K589" s="95"/>
      <c r="L589" s="95" t="s">
        <v>531</v>
      </c>
      <c r="M589" s="82" t="s">
        <v>1166</v>
      </c>
      <c r="N589" s="363" t="s">
        <v>1167</v>
      </c>
      <c r="O589" s="104" t="s">
        <v>27</v>
      </c>
      <c r="P589" s="104"/>
      <c r="Q589" s="104"/>
    </row>
    <row r="590" spans="1:17" s="29" customFormat="1">
      <c r="A590" s="81"/>
      <c r="B590" s="82" t="s">
        <v>1152</v>
      </c>
      <c r="C590" s="103" t="s">
        <v>1040</v>
      </c>
      <c r="D590" s="59"/>
      <c r="E590" s="66"/>
      <c r="F590" s="61">
        <v>340.02629999999999</v>
      </c>
      <c r="G590" s="62"/>
      <c r="H590" s="102" t="s">
        <v>1065</v>
      </c>
      <c r="I590" s="102" t="s">
        <v>1168</v>
      </c>
      <c r="J590" s="82" t="s">
        <v>1169</v>
      </c>
      <c r="K590" s="95"/>
      <c r="L590" s="95" t="s">
        <v>1170</v>
      </c>
      <c r="M590" s="82" t="s">
        <v>1171</v>
      </c>
      <c r="N590" s="363" t="s">
        <v>1172</v>
      </c>
      <c r="O590" s="96" t="s">
        <v>27</v>
      </c>
      <c r="P590" s="96"/>
      <c r="Q590" s="96"/>
    </row>
    <row r="591" spans="1:17" s="38" customFormat="1">
      <c r="A591" s="81"/>
      <c r="B591" s="102" t="s">
        <v>1152</v>
      </c>
      <c r="C591" s="104" t="s">
        <v>1040</v>
      </c>
      <c r="D591" s="142"/>
      <c r="E591" s="173"/>
      <c r="F591" s="83">
        <v>9.1913999999999998</v>
      </c>
      <c r="G591" s="83"/>
      <c r="H591" s="102" t="s">
        <v>1065</v>
      </c>
      <c r="I591" s="102" t="s">
        <v>1173</v>
      </c>
      <c r="J591" s="102" t="s">
        <v>1174</v>
      </c>
      <c r="K591" s="99"/>
      <c r="L591" s="99" t="s">
        <v>1175</v>
      </c>
      <c r="M591" s="102" t="s">
        <v>1176</v>
      </c>
      <c r="N591" s="363" t="s">
        <v>1177</v>
      </c>
      <c r="O591" s="104" t="s">
        <v>27</v>
      </c>
      <c r="P591" s="104"/>
      <c r="Q591" s="104"/>
    </row>
    <row r="592" spans="1:17" s="29" customFormat="1">
      <c r="A592" s="81"/>
      <c r="B592" s="82" t="s">
        <v>1152</v>
      </c>
      <c r="C592" s="103" t="s">
        <v>1040</v>
      </c>
      <c r="D592" s="59"/>
      <c r="E592" s="66"/>
      <c r="F592" s="61">
        <v>370.64609999999999</v>
      </c>
      <c r="G592" s="62"/>
      <c r="H592" s="102" t="s">
        <v>1065</v>
      </c>
      <c r="I592" s="102" t="s">
        <v>1178</v>
      </c>
      <c r="J592" s="102" t="s">
        <v>1179</v>
      </c>
      <c r="K592" s="95"/>
      <c r="L592" s="99" t="s">
        <v>1180</v>
      </c>
      <c r="M592" s="102" t="s">
        <v>1181</v>
      </c>
      <c r="N592" s="363" t="s">
        <v>1182</v>
      </c>
      <c r="O592" s="96" t="s">
        <v>27</v>
      </c>
      <c r="P592" s="96"/>
      <c r="Q592" s="96"/>
    </row>
    <row r="593" spans="1:17" s="32" customFormat="1" ht="38.25">
      <c r="A593" s="122"/>
      <c r="B593" s="120" t="s">
        <v>1152</v>
      </c>
      <c r="C593" s="225" t="s">
        <v>1040</v>
      </c>
      <c r="D593" s="85"/>
      <c r="E593" s="124"/>
      <c r="F593" s="87">
        <v>5.5046999999999997</v>
      </c>
      <c r="G593" s="88"/>
      <c r="H593" s="121" t="s">
        <v>1065</v>
      </c>
      <c r="I593" s="121" t="s">
        <v>1183</v>
      </c>
      <c r="J593" s="121" t="s">
        <v>69</v>
      </c>
      <c r="K593" s="108"/>
      <c r="L593" s="129" t="s">
        <v>1184</v>
      </c>
      <c r="M593" s="121" t="s">
        <v>1185</v>
      </c>
      <c r="N593" s="378" t="s">
        <v>1186</v>
      </c>
      <c r="O593" s="128" t="s">
        <v>27</v>
      </c>
      <c r="P593" s="128"/>
      <c r="Q593" s="128"/>
    </row>
    <row r="594" spans="1:17" s="38" customFormat="1">
      <c r="A594" s="81"/>
      <c r="B594" s="102" t="s">
        <v>1152</v>
      </c>
      <c r="C594" s="104" t="s">
        <v>1040</v>
      </c>
      <c r="D594" s="142"/>
      <c r="E594" s="173"/>
      <c r="F594" s="83">
        <v>12.599600000000001</v>
      </c>
      <c r="G594" s="83"/>
      <c r="H594" s="102" t="s">
        <v>1065</v>
      </c>
      <c r="I594" s="102" t="s">
        <v>1187</v>
      </c>
      <c r="J594" s="102" t="s">
        <v>69</v>
      </c>
      <c r="K594" s="99"/>
      <c r="L594" s="99" t="s">
        <v>1188</v>
      </c>
      <c r="M594" s="102" t="s">
        <v>1189</v>
      </c>
      <c r="N594" s="363" t="s">
        <v>1190</v>
      </c>
      <c r="O594" s="104" t="s">
        <v>40</v>
      </c>
      <c r="P594" s="104"/>
      <c r="Q594" s="104"/>
    </row>
    <row r="595" spans="1:17" s="29" customFormat="1">
      <c r="A595" s="81"/>
      <c r="B595" s="82" t="s">
        <v>1152</v>
      </c>
      <c r="C595" s="103" t="s">
        <v>1040</v>
      </c>
      <c r="D595" s="59"/>
      <c r="E595" s="66"/>
      <c r="F595" s="61">
        <v>166.59299999999999</v>
      </c>
      <c r="G595" s="62"/>
      <c r="H595" s="102" t="s">
        <v>1065</v>
      </c>
      <c r="I595" s="82" t="s">
        <v>1191</v>
      </c>
      <c r="J595" s="82" t="s">
        <v>1192</v>
      </c>
      <c r="K595" s="95"/>
      <c r="L595" s="95" t="s">
        <v>1147</v>
      </c>
      <c r="M595" s="102" t="s">
        <v>1193</v>
      </c>
      <c r="N595" s="361"/>
      <c r="O595" s="104" t="s">
        <v>40</v>
      </c>
      <c r="P595" s="104"/>
      <c r="Q595" s="104"/>
    </row>
    <row r="596" spans="1:17" s="29" customFormat="1">
      <c r="A596" s="81"/>
      <c r="B596" s="82" t="s">
        <v>1152</v>
      </c>
      <c r="C596" s="103" t="s">
        <v>1040</v>
      </c>
      <c r="D596" s="59"/>
      <c r="E596" s="66"/>
      <c r="F596" s="61">
        <v>13.9834</v>
      </c>
      <c r="G596" s="62"/>
      <c r="H596" s="102" t="s">
        <v>1065</v>
      </c>
      <c r="I596" s="102" t="s">
        <v>1194</v>
      </c>
      <c r="J596" s="102" t="s">
        <v>69</v>
      </c>
      <c r="K596" s="95"/>
      <c r="L596" s="99" t="s">
        <v>1195</v>
      </c>
      <c r="M596" s="102" t="s">
        <v>1196</v>
      </c>
      <c r="N596" s="361" t="s">
        <v>1197</v>
      </c>
      <c r="O596" s="104" t="s">
        <v>40</v>
      </c>
      <c r="P596" s="104"/>
      <c r="Q596" s="104"/>
    </row>
    <row r="597" spans="1:17" s="29" customFormat="1">
      <c r="A597" s="81"/>
      <c r="B597" s="82" t="s">
        <v>1152</v>
      </c>
      <c r="C597" s="103" t="s">
        <v>1040</v>
      </c>
      <c r="D597" s="59"/>
      <c r="E597" s="66"/>
      <c r="F597" s="61">
        <v>46.065399999999997</v>
      </c>
      <c r="G597" s="62"/>
      <c r="H597" s="61" t="s">
        <v>1065</v>
      </c>
      <c r="I597" s="102" t="s">
        <v>1198</v>
      </c>
      <c r="J597" s="102" t="s">
        <v>69</v>
      </c>
      <c r="K597" s="95"/>
      <c r="L597" s="99" t="s">
        <v>1199</v>
      </c>
      <c r="M597" s="102" t="s">
        <v>1200</v>
      </c>
      <c r="N597" s="361" t="s">
        <v>1201</v>
      </c>
      <c r="O597" s="104" t="s">
        <v>40</v>
      </c>
      <c r="P597" s="104"/>
      <c r="Q597" s="104"/>
    </row>
    <row r="598" spans="1:17" s="29" customFormat="1">
      <c r="A598" s="81"/>
      <c r="B598" s="82" t="s">
        <v>1152</v>
      </c>
      <c r="C598" s="103" t="s">
        <v>1040</v>
      </c>
      <c r="D598" s="59"/>
      <c r="E598" s="66"/>
      <c r="F598" s="61">
        <v>35.269100000000002</v>
      </c>
      <c r="G598" s="62"/>
      <c r="H598" s="61" t="s">
        <v>1065</v>
      </c>
      <c r="I598" s="102" t="s">
        <v>1202</v>
      </c>
      <c r="J598" s="102" t="s">
        <v>69</v>
      </c>
      <c r="K598" s="95"/>
      <c r="L598" s="99" t="s">
        <v>1199</v>
      </c>
      <c r="M598" s="102" t="s">
        <v>1203</v>
      </c>
      <c r="N598" s="361" t="s">
        <v>1204</v>
      </c>
      <c r="O598" s="104" t="s">
        <v>40</v>
      </c>
      <c r="P598" s="104"/>
      <c r="Q598" s="104"/>
    </row>
    <row r="599" spans="1:17" s="29" customFormat="1">
      <c r="A599" s="81"/>
      <c r="B599" s="82" t="s">
        <v>1152</v>
      </c>
      <c r="C599" s="103" t="s">
        <v>1040</v>
      </c>
      <c r="D599" s="59"/>
      <c r="E599" s="60"/>
      <c r="F599" s="61">
        <v>9.8788</v>
      </c>
      <c r="G599" s="226"/>
      <c r="H599" s="74" t="s">
        <v>1065</v>
      </c>
      <c r="I599" s="82" t="s">
        <v>1205</v>
      </c>
      <c r="J599" s="102" t="s">
        <v>69</v>
      </c>
      <c r="K599" s="95"/>
      <c r="L599" s="99" t="s">
        <v>1206</v>
      </c>
      <c r="M599" s="102" t="s">
        <v>1207</v>
      </c>
      <c r="N599" s="363" t="s">
        <v>1208</v>
      </c>
      <c r="O599" s="104" t="s">
        <v>40</v>
      </c>
      <c r="P599" s="104"/>
      <c r="Q599" s="104"/>
    </row>
    <row r="600" spans="1:17" s="29" customFormat="1">
      <c r="A600" s="81"/>
      <c r="B600" s="82" t="s">
        <v>1152</v>
      </c>
      <c r="C600" s="103" t="s">
        <v>1040</v>
      </c>
      <c r="D600" s="59"/>
      <c r="E600" s="60"/>
      <c r="F600" s="74">
        <v>27.649699999999999</v>
      </c>
      <c r="G600" s="226"/>
      <c r="H600" s="74" t="s">
        <v>1065</v>
      </c>
      <c r="I600" s="82" t="s">
        <v>1209</v>
      </c>
      <c r="J600" s="102" t="s">
        <v>69</v>
      </c>
      <c r="K600" s="95"/>
      <c r="L600" s="95" t="s">
        <v>1210</v>
      </c>
      <c r="M600" s="82" t="s">
        <v>1211</v>
      </c>
      <c r="N600" s="363" t="s">
        <v>1212</v>
      </c>
      <c r="O600" s="104" t="s">
        <v>40</v>
      </c>
      <c r="P600" s="104"/>
      <c r="Q600" s="104"/>
    </row>
    <row r="601" spans="1:17" s="29" customFormat="1">
      <c r="A601" s="81"/>
      <c r="B601" s="102" t="s">
        <v>1152</v>
      </c>
      <c r="C601" s="104" t="s">
        <v>1040</v>
      </c>
      <c r="D601" s="59"/>
      <c r="E601" s="60"/>
      <c r="F601" s="74">
        <v>200.38939999999999</v>
      </c>
      <c r="G601" s="226"/>
      <c r="H601" s="81" t="s">
        <v>1065</v>
      </c>
      <c r="I601" s="102" t="s">
        <v>1213</v>
      </c>
      <c r="J601" s="82" t="s">
        <v>1214</v>
      </c>
      <c r="K601" s="95"/>
      <c r="L601" s="254" t="s">
        <v>1215</v>
      </c>
      <c r="M601" s="102" t="s">
        <v>1216</v>
      </c>
      <c r="N601" s="361"/>
      <c r="O601" s="63" t="s">
        <v>40</v>
      </c>
      <c r="P601" s="255"/>
      <c r="Q601" s="96"/>
    </row>
    <row r="602" spans="1:17" s="29" customFormat="1">
      <c r="A602" s="81"/>
      <c r="B602" s="102" t="s">
        <v>1152</v>
      </c>
      <c r="C602" s="104" t="s">
        <v>1040</v>
      </c>
      <c r="D602" s="59"/>
      <c r="E602" s="60"/>
      <c r="F602" s="74">
        <v>2.2061999999999999</v>
      </c>
      <c r="G602" s="226"/>
      <c r="H602" s="81" t="s">
        <v>1065</v>
      </c>
      <c r="I602" s="102" t="s">
        <v>1217</v>
      </c>
      <c r="J602" s="102" t="s">
        <v>69</v>
      </c>
      <c r="K602" s="95"/>
      <c r="L602" s="256" t="s">
        <v>1218</v>
      </c>
      <c r="M602" s="102" t="s">
        <v>1219</v>
      </c>
      <c r="N602" s="363" t="s">
        <v>1167</v>
      </c>
      <c r="O602" s="63" t="s">
        <v>40</v>
      </c>
      <c r="P602" s="63"/>
      <c r="Q602" s="255"/>
    </row>
    <row r="603" spans="1:17" s="29" customFormat="1">
      <c r="A603" s="81"/>
      <c r="B603" s="82" t="s">
        <v>1152</v>
      </c>
      <c r="C603" s="103" t="s">
        <v>1040</v>
      </c>
      <c r="D603" s="59"/>
      <c r="E603" s="60"/>
      <c r="F603" s="74">
        <v>3.5911</v>
      </c>
      <c r="G603" s="226"/>
      <c r="H603" s="74" t="s">
        <v>1065</v>
      </c>
      <c r="I603" s="102" t="s">
        <v>1220</v>
      </c>
      <c r="J603" s="102" t="s">
        <v>69</v>
      </c>
      <c r="K603" s="95"/>
      <c r="L603" s="256" t="s">
        <v>1221</v>
      </c>
      <c r="M603" s="102" t="s">
        <v>1222</v>
      </c>
      <c r="N603" s="363" t="s">
        <v>1223</v>
      </c>
      <c r="O603" s="102" t="s">
        <v>40</v>
      </c>
      <c r="P603" s="102"/>
      <c r="Q603" s="233"/>
    </row>
    <row r="604" spans="1:17" s="32" customFormat="1">
      <c r="A604" s="122"/>
      <c r="B604" s="120" t="s">
        <v>1152</v>
      </c>
      <c r="C604" s="225" t="s">
        <v>1040</v>
      </c>
      <c r="D604" s="85"/>
      <c r="E604" s="86"/>
      <c r="F604" s="227">
        <v>13.292999999999999</v>
      </c>
      <c r="G604" s="228"/>
      <c r="H604" s="227" t="s">
        <v>1065</v>
      </c>
      <c r="I604" s="121" t="s">
        <v>1224</v>
      </c>
      <c r="J604" s="120" t="s">
        <v>1225</v>
      </c>
      <c r="K604" s="108"/>
      <c r="L604" s="257" t="s">
        <v>1226</v>
      </c>
      <c r="M604" s="121" t="s">
        <v>1227</v>
      </c>
      <c r="N604" s="363" t="s">
        <v>1228</v>
      </c>
      <c r="O604" s="107" t="s">
        <v>27</v>
      </c>
      <c r="P604" s="107"/>
      <c r="Q604" s="264"/>
    </row>
    <row r="605" spans="1:17" s="29" customFormat="1">
      <c r="B605" s="82" t="s">
        <v>1152</v>
      </c>
      <c r="C605" s="103" t="s">
        <v>1040</v>
      </c>
      <c r="D605" s="229"/>
      <c r="E605" s="230"/>
      <c r="F605" s="164">
        <v>5.1707000000000001</v>
      </c>
      <c r="G605" s="231"/>
      <c r="H605" s="74" t="s">
        <v>1065</v>
      </c>
      <c r="I605" s="163" t="s">
        <v>1229</v>
      </c>
      <c r="J605" s="102" t="s">
        <v>69</v>
      </c>
      <c r="K605" s="230"/>
      <c r="L605" s="257" t="s">
        <v>1226</v>
      </c>
      <c r="M605" s="102" t="s">
        <v>1230</v>
      </c>
      <c r="N605" s="363" t="s">
        <v>1231</v>
      </c>
      <c r="O605" s="120" t="s">
        <v>40</v>
      </c>
      <c r="P605" s="230"/>
    </row>
    <row r="606" spans="1:17" s="32" customFormat="1">
      <c r="A606" s="122"/>
      <c r="B606" s="120" t="s">
        <v>1152</v>
      </c>
      <c r="C606" s="225" t="s">
        <v>1040</v>
      </c>
      <c r="D606" s="85"/>
      <c r="E606" s="86"/>
      <c r="F606" s="126" t="s">
        <v>1232</v>
      </c>
      <c r="G606" s="228"/>
      <c r="H606" s="227" t="s">
        <v>1065</v>
      </c>
      <c r="I606" s="146" t="s">
        <v>1233</v>
      </c>
      <c r="J606" s="121" t="s">
        <v>1234</v>
      </c>
      <c r="K606" s="108"/>
      <c r="L606" s="258" t="s">
        <v>1235</v>
      </c>
      <c r="M606" s="121" t="s">
        <v>1236</v>
      </c>
      <c r="N606" s="371" t="s">
        <v>1237</v>
      </c>
      <c r="O606" s="121" t="s">
        <v>27</v>
      </c>
      <c r="P606" s="121"/>
      <c r="Q606" s="265"/>
    </row>
    <row r="607" spans="1:17" s="29" customFormat="1">
      <c r="A607" s="81"/>
      <c r="B607" s="82" t="s">
        <v>1152</v>
      </c>
      <c r="C607" s="103" t="s">
        <v>1040</v>
      </c>
      <c r="D607" s="59"/>
      <c r="E607" s="66"/>
      <c r="F607" s="69" t="s">
        <v>1238</v>
      </c>
      <c r="G607" s="62"/>
      <c r="H607" s="74" t="s">
        <v>1065</v>
      </c>
      <c r="I607" s="259" t="s">
        <v>1239</v>
      </c>
      <c r="J607" s="102" t="s">
        <v>1240</v>
      </c>
      <c r="K607" s="95"/>
      <c r="L607" s="81" t="s">
        <v>1241</v>
      </c>
      <c r="M607" s="102" t="s">
        <v>1242</v>
      </c>
      <c r="N607" s="361"/>
      <c r="O607" s="82" t="s">
        <v>40</v>
      </c>
      <c r="P607" s="102"/>
      <c r="Q607" s="233"/>
    </row>
    <row r="608" spans="1:17" s="29" customFormat="1">
      <c r="A608" s="313"/>
      <c r="B608" s="314" t="s">
        <v>1152</v>
      </c>
      <c r="C608" s="315" t="s">
        <v>1040</v>
      </c>
      <c r="D608" s="316"/>
      <c r="E608" s="317"/>
      <c r="F608" s="318">
        <v>4.1783999999999999</v>
      </c>
      <c r="G608" s="319"/>
      <c r="H608" s="318" t="s">
        <v>1065</v>
      </c>
      <c r="I608" s="320" t="s">
        <v>1619</v>
      </c>
      <c r="J608" s="314" t="s">
        <v>1620</v>
      </c>
      <c r="K608" s="321"/>
      <c r="L608" s="310" t="s">
        <v>1594</v>
      </c>
      <c r="M608" s="285" t="s">
        <v>1621</v>
      </c>
      <c r="N608" s="394" t="s">
        <v>1622</v>
      </c>
      <c r="O608" s="82" t="s">
        <v>40</v>
      </c>
      <c r="P608" s="313"/>
      <c r="Q608" s="233"/>
    </row>
    <row r="609" spans="1:17" s="29" customFormat="1">
      <c r="A609" s="322"/>
      <c r="B609" s="323" t="s">
        <v>1152</v>
      </c>
      <c r="C609" s="324" t="s">
        <v>1040</v>
      </c>
      <c r="D609" s="325"/>
      <c r="E609" s="326"/>
      <c r="F609" s="311">
        <v>0.36170000000000002</v>
      </c>
      <c r="G609" s="312"/>
      <c r="H609" s="327" t="s">
        <v>1065</v>
      </c>
      <c r="I609" s="328" t="s">
        <v>1617</v>
      </c>
      <c r="J609" s="323" t="s">
        <v>1548</v>
      </c>
      <c r="K609" s="329"/>
      <c r="L609" s="330" t="s">
        <v>1618</v>
      </c>
      <c r="M609" s="323" t="s">
        <v>1549</v>
      </c>
      <c r="N609" s="395" t="s">
        <v>1550</v>
      </c>
      <c r="O609" s="323" t="s">
        <v>27</v>
      </c>
      <c r="P609" s="322"/>
      <c r="Q609" s="233"/>
    </row>
    <row r="610" spans="1:17" s="283" customFormat="1">
      <c r="A610" s="349"/>
      <c r="B610" s="349" t="s">
        <v>1152</v>
      </c>
      <c r="C610" s="349" t="s">
        <v>1040</v>
      </c>
      <c r="D610" s="350"/>
      <c r="E610" s="308"/>
      <c r="F610" s="353">
        <v>3.4167999999999998</v>
      </c>
      <c r="G610" s="351"/>
      <c r="H610" s="327" t="s">
        <v>1065</v>
      </c>
      <c r="I610" s="328" t="s">
        <v>1689</v>
      </c>
      <c r="J610" s="349" t="s">
        <v>1655</v>
      </c>
      <c r="K610" s="352"/>
      <c r="L610" s="354" t="s">
        <v>1651</v>
      </c>
      <c r="M610" s="355" t="s">
        <v>1656</v>
      </c>
      <c r="N610" s="396" t="s">
        <v>1690</v>
      </c>
      <c r="O610" s="355" t="s">
        <v>27</v>
      </c>
      <c r="P610" s="349"/>
      <c r="Q610" s="184"/>
    </row>
    <row r="611" spans="1:17" s="283" customFormat="1" ht="17.25" customHeight="1">
      <c r="A611" s="349"/>
      <c r="B611" s="349" t="s">
        <v>1152</v>
      </c>
      <c r="C611" s="349" t="s">
        <v>1040</v>
      </c>
      <c r="D611" s="350"/>
      <c r="E611" s="308"/>
      <c r="F611" s="402">
        <v>36.183700000000002</v>
      </c>
      <c r="G611" s="351"/>
      <c r="H611" s="327" t="s">
        <v>1065</v>
      </c>
      <c r="I611" s="328" t="s">
        <v>1753</v>
      </c>
      <c r="J611" s="349" t="s">
        <v>1693</v>
      </c>
      <c r="K611" s="352"/>
      <c r="L611" s="403" t="s">
        <v>1691</v>
      </c>
      <c r="M611" s="404" t="s">
        <v>1692</v>
      </c>
      <c r="N611" s="405" t="s">
        <v>1754</v>
      </c>
      <c r="O611" s="355" t="s">
        <v>27</v>
      </c>
      <c r="P611" s="349"/>
      <c r="Q611" s="184"/>
    </row>
    <row r="612" spans="1:17" s="29" customFormat="1" ht="17.25" customHeight="1">
      <c r="A612" s="313"/>
      <c r="B612" s="413" t="s">
        <v>1152</v>
      </c>
      <c r="C612" s="413" t="s">
        <v>1040</v>
      </c>
      <c r="D612" s="316"/>
      <c r="E612" s="317"/>
      <c r="F612" s="414">
        <v>6.8792</v>
      </c>
      <c r="G612" s="415"/>
      <c r="H612" s="327" t="s">
        <v>1065</v>
      </c>
      <c r="I612" s="314" t="s">
        <v>1757</v>
      </c>
      <c r="J612" s="416" t="s">
        <v>1758</v>
      </c>
      <c r="K612" s="321"/>
      <c r="L612" s="417" t="s">
        <v>1759</v>
      </c>
      <c r="M612" s="417" t="s">
        <v>1760</v>
      </c>
      <c r="N612" s="418" t="s">
        <v>1761</v>
      </c>
      <c r="O612" s="314" t="s">
        <v>40</v>
      </c>
      <c r="P612" s="232"/>
      <c r="Q612" s="233"/>
    </row>
    <row r="613" spans="1:17" s="429" customFormat="1" ht="17.25" customHeight="1">
      <c r="A613" s="422"/>
      <c r="B613" s="422" t="s">
        <v>1152</v>
      </c>
      <c r="C613" s="422" t="s">
        <v>1040</v>
      </c>
      <c r="D613" s="423"/>
      <c r="E613" s="424"/>
      <c r="F613" s="425" t="s">
        <v>1814</v>
      </c>
      <c r="G613" s="426"/>
      <c r="H613" s="414" t="s">
        <v>1065</v>
      </c>
      <c r="I613" s="314" t="s">
        <v>1827</v>
      </c>
      <c r="J613" s="422" t="s">
        <v>1815</v>
      </c>
      <c r="K613" s="427"/>
      <c r="L613" s="428" t="s">
        <v>1816</v>
      </c>
      <c r="M613" s="428" t="s">
        <v>1817</v>
      </c>
      <c r="N613" s="363" t="s">
        <v>1828</v>
      </c>
      <c r="O613" s="314" t="s">
        <v>40</v>
      </c>
      <c r="P613" s="422"/>
      <c r="Q613" s="422"/>
    </row>
    <row r="614" spans="1:17" s="29" customFormat="1">
      <c r="A614" s="232"/>
      <c r="B614" s="233"/>
      <c r="C614" s="233"/>
      <c r="D614" s="234"/>
      <c r="E614" s="235"/>
      <c r="F614" s="236"/>
      <c r="G614" s="237"/>
      <c r="H614" s="74"/>
      <c r="I614" s="233"/>
      <c r="J614" s="233"/>
      <c r="K614" s="260"/>
      <c r="L614" s="260"/>
      <c r="M614" s="233"/>
      <c r="N614" s="233"/>
      <c r="O614" s="233"/>
      <c r="P614" s="232"/>
      <c r="Q614" s="233"/>
    </row>
    <row r="615" spans="1:17" s="29" customFormat="1">
      <c r="A615" s="432">
        <v>114</v>
      </c>
      <c r="B615" s="448"/>
      <c r="C615" s="433"/>
      <c r="D615" s="434"/>
      <c r="E615" s="435"/>
      <c r="F615" s="445"/>
      <c r="G615" s="436"/>
      <c r="H615" s="445"/>
      <c r="I615" s="446"/>
      <c r="J615" s="446"/>
      <c r="K615" s="437"/>
      <c r="L615" s="447"/>
      <c r="M615" s="446"/>
      <c r="N615" s="446"/>
      <c r="O615" s="446"/>
      <c r="P615" s="432"/>
      <c r="Q615" s="433"/>
    </row>
    <row r="616" spans="1:17" s="29" customFormat="1">
      <c r="A616" s="438"/>
      <c r="B616" s="422"/>
      <c r="C616" s="439"/>
      <c r="D616" s="423"/>
      <c r="E616" s="440"/>
      <c r="F616" s="441"/>
      <c r="G616" s="426"/>
      <c r="H616" s="425"/>
      <c r="I616" s="439"/>
      <c r="J616" s="422"/>
      <c r="K616" s="442"/>
      <c r="L616" s="442"/>
      <c r="M616" s="439"/>
      <c r="N616" s="439"/>
      <c r="O616" s="422"/>
      <c r="P616" s="438"/>
      <c r="Q616" s="439"/>
    </row>
    <row r="617" spans="1:17" s="29" customFormat="1">
      <c r="A617" s="438"/>
      <c r="B617" s="422"/>
      <c r="C617" s="439"/>
      <c r="D617" s="423"/>
      <c r="E617" s="440"/>
      <c r="F617" s="441"/>
      <c r="G617" s="426"/>
      <c r="H617" s="425"/>
      <c r="I617" s="439"/>
      <c r="J617" s="439"/>
      <c r="K617" s="442"/>
      <c r="L617" s="442"/>
      <c r="M617" s="439"/>
      <c r="N617" s="439"/>
      <c r="O617" s="422"/>
      <c r="P617" s="438"/>
      <c r="Q617" s="439"/>
    </row>
    <row r="618" spans="1:17" s="29" customFormat="1">
      <c r="A618" s="438"/>
      <c r="B618" s="439"/>
      <c r="C618" s="439"/>
      <c r="D618" s="423"/>
      <c r="E618" s="440"/>
      <c r="F618" s="441"/>
      <c r="G618" s="426"/>
      <c r="H618" s="441"/>
      <c r="I618" s="439"/>
      <c r="J618" s="439"/>
      <c r="K618" s="442"/>
      <c r="L618" s="442"/>
      <c r="M618" s="439"/>
      <c r="N618" s="439"/>
      <c r="O618" s="439"/>
      <c r="P618" s="438"/>
      <c r="Q618" s="439"/>
    </row>
    <row r="619" spans="1:17" s="29" customFormat="1">
      <c r="A619" s="438"/>
      <c r="B619" s="439"/>
      <c r="C619" s="439"/>
      <c r="D619" s="423"/>
      <c r="E619" s="440"/>
      <c r="F619" s="441"/>
      <c r="G619" s="426"/>
      <c r="H619" s="441"/>
      <c r="I619" s="439"/>
      <c r="J619" s="439"/>
      <c r="K619" s="442"/>
      <c r="L619" s="442"/>
      <c r="M619" s="439"/>
      <c r="N619" s="439"/>
      <c r="O619" s="439"/>
      <c r="P619" s="438"/>
      <c r="Q619" s="439"/>
    </row>
    <row r="620" spans="1:17" s="29" customFormat="1">
      <c r="A620" s="443"/>
      <c r="B620" s="443"/>
      <c r="C620" s="443"/>
      <c r="D620" s="444"/>
      <c r="E620" s="443"/>
      <c r="F620" s="443"/>
      <c r="G620" s="444"/>
      <c r="H620" s="443"/>
      <c r="I620" s="443"/>
      <c r="J620" s="443"/>
      <c r="K620" s="443"/>
      <c r="L620" s="443"/>
      <c r="M620" s="443"/>
      <c r="N620" s="443"/>
      <c r="O620" s="443"/>
      <c r="P620" s="443"/>
      <c r="Q620" s="443"/>
    </row>
    <row r="621" spans="1:17" s="29" customFormat="1">
      <c r="D621" s="37"/>
      <c r="G621" s="37"/>
    </row>
    <row r="623" spans="1:17" ht="12" customHeight="1">
      <c r="A623" s="238"/>
      <c r="B623" s="239"/>
      <c r="C623" s="239"/>
      <c r="D623" s="240"/>
      <c r="E623" s="241"/>
      <c r="F623" s="242"/>
      <c r="G623" s="243"/>
      <c r="H623" s="239"/>
      <c r="I623" s="239"/>
      <c r="J623" s="239"/>
      <c r="K623" s="261"/>
      <c r="L623" s="261"/>
      <c r="M623" s="239"/>
      <c r="N623" s="239"/>
      <c r="O623" s="262"/>
      <c r="P623" s="262"/>
      <c r="Q623" s="262"/>
    </row>
    <row r="625" spans="1:15">
      <c r="A625" s="244"/>
      <c r="B625" s="34"/>
      <c r="C625" s="34"/>
      <c r="D625" s="245"/>
      <c r="E625" s="246"/>
      <c r="F625" s="247"/>
      <c r="G625" s="248"/>
      <c r="H625" s="34"/>
      <c r="I625" s="34"/>
      <c r="J625" s="263"/>
      <c r="K625" s="263"/>
      <c r="L625" s="34"/>
      <c r="M625" s="34"/>
      <c r="N625" s="34"/>
      <c r="O625" s="34"/>
    </row>
    <row r="626" spans="1:15">
      <c r="A626" s="244"/>
      <c r="B626" s="34"/>
      <c r="C626" s="34"/>
      <c r="D626" s="245"/>
      <c r="E626" s="246"/>
      <c r="F626" s="247"/>
      <c r="G626" s="248"/>
      <c r="H626" s="34"/>
      <c r="I626" s="34"/>
      <c r="J626" s="263"/>
      <c r="K626" s="263"/>
      <c r="L626" s="34"/>
      <c r="M626" s="34"/>
      <c r="N626" s="34"/>
      <c r="O626" s="34"/>
    </row>
    <row r="627" spans="1:15">
      <c r="A627" s="244"/>
      <c r="B627" s="34"/>
      <c r="C627" s="34"/>
      <c r="D627" s="245"/>
      <c r="E627" s="246"/>
      <c r="F627" s="247"/>
      <c r="G627" s="248"/>
      <c r="H627" s="34"/>
      <c r="I627" s="34"/>
      <c r="J627" s="263"/>
      <c r="K627" s="263"/>
      <c r="L627" s="34"/>
      <c r="M627" s="34"/>
      <c r="N627" s="34"/>
      <c r="O627" s="34"/>
    </row>
    <row r="628" spans="1:15">
      <c r="G628" s="249">
        <f>SUM(G8:G600)</f>
        <v>14595258.672301</v>
      </c>
    </row>
    <row r="630" spans="1:15">
      <c r="A630" s="449" t="s">
        <v>1243</v>
      </c>
      <c r="B630" s="450"/>
      <c r="C630" s="450"/>
      <c r="D630" s="450"/>
      <c r="E630" s="450"/>
      <c r="F630" s="450"/>
      <c r="G630" s="450"/>
      <c r="H630" s="450"/>
      <c r="I630" s="450"/>
      <c r="J630" s="450"/>
      <c r="K630" s="450"/>
      <c r="L630" s="450"/>
      <c r="M630" s="450"/>
      <c r="N630" s="250"/>
      <c r="O630" s="250"/>
    </row>
    <row r="632" spans="1:15">
      <c r="I632" s="5" t="s">
        <v>1244</v>
      </c>
    </row>
    <row r="633" spans="1:15">
      <c r="I633" s="5" t="s">
        <v>1245</v>
      </c>
    </row>
    <row r="647" spans="34:34">
      <c r="AH647" s="266" t="e">
        <f>SUM(D8:D85+E78)</f>
        <v>#VALUE!</v>
      </c>
    </row>
  </sheetData>
  <sheetProtection sheet="1" objects="1" scenarios="1"/>
  <mergeCells count="1">
    <mergeCell ref="A630:M630"/>
  </mergeCells>
  <pageMargins left="0.6" right="0.41875000000000001" top="0.76875000000000004" bottom="0.68888888888888899" header="0.51180555555555596" footer="0.51180555555555596"/>
  <pageSetup paperSize="9" scale="50" orientation="landscape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F11" sqref="F11"/>
    </sheetView>
  </sheetViews>
  <sheetFormatPr defaultColWidth="9" defaultRowHeight="12.75"/>
  <cols>
    <col min="1" max="1" width="12" customWidth="1"/>
    <col min="2" max="2" width="14.85546875" customWidth="1"/>
    <col min="4" max="4" width="12.5703125" customWidth="1"/>
    <col min="6" max="6" width="12.5703125" customWidth="1"/>
  </cols>
  <sheetData>
    <row r="1" spans="1:6">
      <c r="F1" s="26">
        <f>SUM('Matriz de Informação GAT-2'!F8:F85)</f>
        <v>123612.31230000001</v>
      </c>
    </row>
    <row r="2" spans="1:6">
      <c r="B2" s="27"/>
      <c r="F2" s="26">
        <f>SUM('Matriz de Informação GAT-2'!F89:F153)</f>
        <v>438093.60180000012</v>
      </c>
    </row>
    <row r="3" spans="1:6">
      <c r="B3" s="27"/>
      <c r="F3" s="26">
        <f>SUM('Matriz de Informação GAT-2'!F177:F200)</f>
        <v>6561177.227</v>
      </c>
    </row>
    <row r="4" spans="1:6">
      <c r="A4" t="s">
        <v>1246</v>
      </c>
      <c r="B4" s="27">
        <f>SUM('Matriz de Informação GAT-2'!D8:D85)</f>
        <v>1539379.5</v>
      </c>
      <c r="F4" s="26">
        <f>SUM('Matriz de Informação GAT-2'!F209:F245)</f>
        <v>139694.22760000001</v>
      </c>
    </row>
    <row r="5" spans="1:6">
      <c r="A5" s="28" t="s">
        <v>1247</v>
      </c>
      <c r="B5" s="27">
        <f>SUM('Matriz de Informação GAT-2'!D89:D153)</f>
        <v>2668854.7999999998</v>
      </c>
      <c r="F5" s="26">
        <f>SUM('Matriz de Informação GAT-2'!F265:F296)</f>
        <v>100417.59789999999</v>
      </c>
    </row>
    <row r="6" spans="1:6">
      <c r="A6" s="28" t="s">
        <v>1248</v>
      </c>
      <c r="B6" s="27">
        <f>SUM('Matriz de Informação GAT-2'!D159:D175)</f>
        <v>2893750.9</v>
      </c>
      <c r="F6" s="26">
        <f>SUM('Matriz de Informação GAT-2'!F319:F350)</f>
        <v>4028405.3683999991</v>
      </c>
    </row>
    <row r="7" spans="1:6">
      <c r="A7" s="28" t="s">
        <v>1249</v>
      </c>
      <c r="B7" s="27">
        <f>SUM('Matriz de Informação GAT-2'!D208:D255)</f>
        <v>2960115.9</v>
      </c>
      <c r="F7" s="26">
        <f>SUM('Matriz de Informação GAT-2'!F358:F372)</f>
        <v>1558932.3481000001</v>
      </c>
    </row>
    <row r="8" spans="1:6">
      <c r="A8" s="28" t="s">
        <v>1250</v>
      </c>
      <c r="B8" s="27">
        <f>SUM('Matriz de Informação GAT-2'!D258:D306)</f>
        <v>8996163.4000000022</v>
      </c>
      <c r="F8" s="26">
        <f>SUM('Matriz de Informação GAT-2'!F382:F389)</f>
        <v>22817.5609</v>
      </c>
    </row>
    <row r="9" spans="1:6">
      <c r="A9" s="28" t="s">
        <v>1251</v>
      </c>
      <c r="B9" s="27">
        <f>SUM('Matriz de Informação GAT-2'!D310:D354)</f>
        <v>22960480.899999999</v>
      </c>
      <c r="F9" s="26"/>
    </row>
    <row r="10" spans="1:6">
      <c r="A10" s="28" t="s">
        <v>1252</v>
      </c>
      <c r="B10" s="27">
        <f>SUM('Matriz de Informação GAT-2'!D357:D378)</f>
        <v>18959284.600000001</v>
      </c>
      <c r="F10" s="26">
        <f>SUM('Matriz de Informação GAT-2'!F398:F424)</f>
        <v>947200.73919999995</v>
      </c>
    </row>
    <row r="11" spans="1:6">
      <c r="B11" s="27"/>
      <c r="F11" s="26"/>
    </row>
    <row r="12" spans="1:6">
      <c r="B12" s="27"/>
      <c r="F12" s="26"/>
    </row>
    <row r="13" spans="1:6">
      <c r="B13" s="27"/>
      <c r="F13" s="26"/>
    </row>
    <row r="14" spans="1:6">
      <c r="B14" s="27"/>
      <c r="F14" s="26"/>
    </row>
    <row r="15" spans="1:6">
      <c r="B15" s="27"/>
      <c r="F15" s="26"/>
    </row>
    <row r="16" spans="1:6">
      <c r="B16" s="27"/>
      <c r="C16" s="28" t="s">
        <v>1253</v>
      </c>
      <c r="D16" s="26">
        <f>SUM('Matriz de Informação GAT-2'!D391:D436)</f>
        <v>9120249.4000000004</v>
      </c>
      <c r="F16" s="26"/>
    </row>
    <row r="17" spans="2:6">
      <c r="B17" s="27"/>
      <c r="C17" s="28" t="s">
        <v>1254</v>
      </c>
      <c r="D17" s="26">
        <v>911719.7</v>
      </c>
      <c r="F17" s="26"/>
    </row>
    <row r="18" spans="2:6">
      <c r="B18" s="27"/>
      <c r="C18" s="28" t="s">
        <v>1255</v>
      </c>
      <c r="D18" s="26">
        <f>SUM('Matriz de Informação GAT-2'!D546:D586)</f>
        <v>181923.19999999998</v>
      </c>
      <c r="F18" s="26"/>
    </row>
    <row r="19" spans="2:6">
      <c r="B19" s="27"/>
      <c r="F19" s="26"/>
    </row>
    <row r="20" spans="2:6">
      <c r="B20" s="27"/>
      <c r="F20" s="26"/>
    </row>
    <row r="21" spans="2:6">
      <c r="B21" s="27"/>
      <c r="F21" s="26"/>
    </row>
    <row r="22" spans="2:6">
      <c r="B22" s="27"/>
      <c r="F22" s="26"/>
    </row>
    <row r="23" spans="2:6">
      <c r="B23" s="27"/>
      <c r="F23" s="26"/>
    </row>
    <row r="24" spans="2:6">
      <c r="B24" s="27"/>
      <c r="F24" s="26"/>
    </row>
    <row r="25" spans="2:6">
      <c r="B25" s="27"/>
      <c r="F25" s="26"/>
    </row>
    <row r="26" spans="2:6">
      <c r="B26" s="27"/>
      <c r="F26" s="26"/>
    </row>
    <row r="27" spans="2:6">
      <c r="F27" s="26"/>
    </row>
    <row r="28" spans="2:6">
      <c r="F28" s="26"/>
    </row>
    <row r="29" spans="2:6">
      <c r="F29" s="26"/>
    </row>
    <row r="30" spans="2:6">
      <c r="F30" s="26"/>
    </row>
  </sheetData>
  <pageMargins left="0.51180555555555596" right="0.51180555555555596" top="0.78680555555555598" bottom="0.78680555555555598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6"/>
  <sheetViews>
    <sheetView topLeftCell="A22" zoomScale="70" zoomScaleNormal="70" workbookViewId="0">
      <selection activeCell="D40" sqref="D40"/>
    </sheetView>
  </sheetViews>
  <sheetFormatPr defaultColWidth="9" defaultRowHeight="12.75"/>
  <cols>
    <col min="1" max="1" width="12.42578125" customWidth="1"/>
    <col min="2" max="2" width="32.42578125" customWidth="1"/>
    <col min="3" max="3" width="19.5703125" customWidth="1"/>
    <col min="4" max="4" width="18.140625" customWidth="1"/>
    <col min="5" max="6" width="19.140625" customWidth="1"/>
    <col min="7" max="7" width="18.140625" style="11" customWidth="1"/>
  </cols>
  <sheetData>
    <row r="1" spans="1:7" ht="51">
      <c r="A1" s="12" t="s">
        <v>1</v>
      </c>
      <c r="B1" s="13" t="s">
        <v>2</v>
      </c>
      <c r="C1" s="13" t="s">
        <v>3</v>
      </c>
      <c r="D1" s="14" t="s">
        <v>4</v>
      </c>
      <c r="E1" s="15" t="s">
        <v>5</v>
      </c>
      <c r="F1" s="13" t="s">
        <v>7</v>
      </c>
      <c r="G1" s="16" t="s">
        <v>11</v>
      </c>
    </row>
    <row r="2" spans="1:7">
      <c r="A2" s="17">
        <v>1</v>
      </c>
      <c r="B2" s="18" t="s">
        <v>20</v>
      </c>
      <c r="C2" s="18" t="s">
        <v>19</v>
      </c>
      <c r="D2" s="19">
        <v>109154.1</v>
      </c>
      <c r="E2" s="20">
        <f>D2*10%</f>
        <v>10915.410000000002</v>
      </c>
      <c r="F2" s="21">
        <f>'Matriz de Informação GAT-2'!G8</f>
        <v>1210.1112000000001</v>
      </c>
      <c r="G2" s="22">
        <f t="shared" ref="G2:G35" si="0">D2-(E2+F2)</f>
        <v>97028.578800000003</v>
      </c>
    </row>
    <row r="3" spans="1:7">
      <c r="A3" s="17">
        <v>2</v>
      </c>
      <c r="B3" s="18" t="s">
        <v>35</v>
      </c>
      <c r="C3" s="18" t="s">
        <v>19</v>
      </c>
      <c r="D3" s="19">
        <v>58673.7</v>
      </c>
      <c r="E3" s="20">
        <f>D3*0%</f>
        <v>0</v>
      </c>
      <c r="F3" s="23">
        <f>'Matriz de Informação GAT-2'!G12</f>
        <v>989.13180000000011</v>
      </c>
      <c r="G3" s="22">
        <f t="shared" si="0"/>
        <v>57684.568199999994</v>
      </c>
    </row>
    <row r="4" spans="1:7">
      <c r="A4" s="17">
        <v>3</v>
      </c>
      <c r="B4" s="18" t="s">
        <v>53</v>
      </c>
      <c r="C4" s="18" t="s">
        <v>19</v>
      </c>
      <c r="D4" s="19">
        <v>209193</v>
      </c>
      <c r="E4" s="24">
        <v>0</v>
      </c>
      <c r="F4" s="23">
        <f>'Matriz de Informação GAT-2'!G16</f>
        <v>697.29979999999989</v>
      </c>
      <c r="G4" s="22">
        <f t="shared" si="0"/>
        <v>208495.70019999999</v>
      </c>
    </row>
    <row r="5" spans="1:7">
      <c r="A5" s="17">
        <v>4</v>
      </c>
      <c r="B5" s="18" t="s">
        <v>1256</v>
      </c>
      <c r="C5" s="18" t="s">
        <v>19</v>
      </c>
      <c r="D5" s="19">
        <v>246197.2</v>
      </c>
      <c r="E5" s="20">
        <f t="shared" ref="E5:E11" si="1">D5*0%</f>
        <v>0</v>
      </c>
      <c r="F5" s="23">
        <f>'Matriz de Informação GAT-2'!G24</f>
        <v>10188.4524</v>
      </c>
      <c r="G5" s="22">
        <f t="shared" si="0"/>
        <v>236008.7476</v>
      </c>
    </row>
    <row r="6" spans="1:7">
      <c r="A6" s="17">
        <v>5</v>
      </c>
      <c r="B6" s="18" t="s">
        <v>66</v>
      </c>
      <c r="C6" s="18" t="s">
        <v>19</v>
      </c>
      <c r="D6" s="19">
        <v>61469.3</v>
      </c>
      <c r="E6" s="20">
        <f t="shared" si="1"/>
        <v>0</v>
      </c>
      <c r="F6" s="23">
        <f>'Matriz de Informação GAT-2'!G28</f>
        <v>1839.3405000000002</v>
      </c>
      <c r="G6" s="22">
        <f t="shared" si="0"/>
        <v>59629.959500000004</v>
      </c>
    </row>
    <row r="7" spans="1:7">
      <c r="A7" s="17">
        <v>6</v>
      </c>
      <c r="B7" s="18" t="s">
        <v>102</v>
      </c>
      <c r="C7" s="18" t="s">
        <v>19</v>
      </c>
      <c r="D7" s="19">
        <v>48985.2</v>
      </c>
      <c r="E7" s="20">
        <f t="shared" si="1"/>
        <v>0</v>
      </c>
      <c r="F7" s="23">
        <f>'Matriz de Informação GAT-2'!G41</f>
        <v>128.9332</v>
      </c>
      <c r="G7" s="22">
        <f t="shared" si="0"/>
        <v>48856.266799999998</v>
      </c>
    </row>
    <row r="8" spans="1:7">
      <c r="A8" s="17">
        <v>7</v>
      </c>
      <c r="B8" s="18" t="s">
        <v>110</v>
      </c>
      <c r="C8" s="18" t="s">
        <v>19</v>
      </c>
      <c r="D8" s="19">
        <v>45022.2</v>
      </c>
      <c r="E8" s="20">
        <f t="shared" si="1"/>
        <v>0</v>
      </c>
      <c r="F8" s="23">
        <f>'Matriz de Informação GAT-2'!G45</f>
        <v>24693.951100000002</v>
      </c>
      <c r="G8" s="22">
        <f t="shared" si="0"/>
        <v>20328.248899999995</v>
      </c>
    </row>
    <row r="9" spans="1:7">
      <c r="A9" s="17">
        <v>8</v>
      </c>
      <c r="B9" s="18" t="s">
        <v>121</v>
      </c>
      <c r="C9" s="18" t="s">
        <v>19</v>
      </c>
      <c r="D9" s="19">
        <v>25860</v>
      </c>
      <c r="E9" s="20">
        <f t="shared" si="1"/>
        <v>0</v>
      </c>
      <c r="F9" s="23">
        <f>'Matriz de Informação GAT-2'!G51</f>
        <v>10858.636399999999</v>
      </c>
      <c r="G9" s="22">
        <f t="shared" si="0"/>
        <v>15001.363600000001</v>
      </c>
    </row>
    <row r="10" spans="1:7">
      <c r="A10" s="17">
        <v>9</v>
      </c>
      <c r="B10" s="18" t="s">
        <v>1257</v>
      </c>
      <c r="C10" s="18" t="s">
        <v>19</v>
      </c>
      <c r="D10" s="19">
        <v>32611.3</v>
      </c>
      <c r="E10" s="20">
        <f t="shared" si="1"/>
        <v>0</v>
      </c>
      <c r="F10" s="23">
        <f>'Matriz de Informação GAT-2'!G55</f>
        <v>324.92039999999997</v>
      </c>
      <c r="G10" s="22">
        <f t="shared" si="0"/>
        <v>32286.3796</v>
      </c>
    </row>
    <row r="11" spans="1:7">
      <c r="A11" s="17">
        <v>10</v>
      </c>
      <c r="B11" s="18" t="s">
        <v>135</v>
      </c>
      <c r="C11" s="18" t="s">
        <v>19</v>
      </c>
      <c r="D11" s="19">
        <v>23773.8</v>
      </c>
      <c r="E11" s="20">
        <f t="shared" si="1"/>
        <v>0</v>
      </c>
      <c r="F11" s="23">
        <f>'Matriz de Informação GAT-2'!G58</f>
        <v>394.09049999999991</v>
      </c>
      <c r="G11" s="22">
        <f t="shared" si="0"/>
        <v>23379.709500000001</v>
      </c>
    </row>
    <row r="12" spans="1:7">
      <c r="A12" s="17">
        <v>11</v>
      </c>
      <c r="B12" s="18" t="s">
        <v>1258</v>
      </c>
      <c r="C12" s="18" t="s">
        <v>19</v>
      </c>
      <c r="D12" s="19">
        <v>22951</v>
      </c>
      <c r="E12" s="20">
        <f>D12*11%</f>
        <v>2524.61</v>
      </c>
      <c r="F12" s="23">
        <f>'Matriz de Informação GAT-2'!G66</f>
        <v>0</v>
      </c>
      <c r="G12" s="22">
        <f t="shared" si="0"/>
        <v>20426.39</v>
      </c>
    </row>
    <row r="13" spans="1:7">
      <c r="A13" s="17">
        <v>12</v>
      </c>
      <c r="B13" s="18" t="s">
        <v>148</v>
      </c>
      <c r="C13" s="18" t="s">
        <v>19</v>
      </c>
      <c r="D13" s="19">
        <v>70554.2</v>
      </c>
      <c r="E13" s="20">
        <f>D13*0%</f>
        <v>0</v>
      </c>
      <c r="F13" s="23">
        <f>'Matriz de Informação GAT-2'!G69</f>
        <v>60960.938999999998</v>
      </c>
      <c r="G13" s="22">
        <f t="shared" si="0"/>
        <v>9593.2609999999986</v>
      </c>
    </row>
    <row r="14" spans="1:7">
      <c r="A14" s="17">
        <v>13</v>
      </c>
      <c r="B14" s="18" t="s">
        <v>176</v>
      </c>
      <c r="C14" s="18" t="s">
        <v>19</v>
      </c>
      <c r="D14" s="19">
        <v>93427.199999999997</v>
      </c>
      <c r="E14" s="20">
        <f>D14*25%</f>
        <v>23356.799999999999</v>
      </c>
      <c r="F14" s="23">
        <f>'Matriz de Informação GAT-2'!G78</f>
        <v>10890.425299999999</v>
      </c>
      <c r="G14" s="22">
        <f t="shared" si="0"/>
        <v>59179.974699999999</v>
      </c>
    </row>
    <row r="15" spans="1:7">
      <c r="A15" s="17">
        <v>14</v>
      </c>
      <c r="B15" s="18" t="s">
        <v>185</v>
      </c>
      <c r="C15" s="18" t="s">
        <v>19</v>
      </c>
      <c r="D15" s="19">
        <v>491507.3</v>
      </c>
      <c r="E15" s="20">
        <f>D15*8%</f>
        <v>39320.584000000003</v>
      </c>
      <c r="F15" s="23">
        <f>'Matriz de Informação GAT-2'!G84</f>
        <v>1576.2285999999999</v>
      </c>
      <c r="G15" s="22">
        <f t="shared" si="0"/>
        <v>450610.48739999998</v>
      </c>
    </row>
    <row r="16" spans="1:7">
      <c r="A16" s="17">
        <v>15</v>
      </c>
      <c r="B16" s="18" t="s">
        <v>192</v>
      </c>
      <c r="C16" s="18" t="s">
        <v>191</v>
      </c>
      <c r="D16" s="19">
        <v>61627.1</v>
      </c>
      <c r="E16" s="20">
        <f>D16*100%</f>
        <v>61627.1</v>
      </c>
      <c r="F16" s="23">
        <f>'Matriz de Informação GAT-2'!G89</f>
        <v>13182.1718</v>
      </c>
      <c r="G16" s="22">
        <f t="shared" si="0"/>
        <v>-13182.171800000004</v>
      </c>
    </row>
    <row r="17" spans="1:7">
      <c r="A17" s="17">
        <v>16</v>
      </c>
      <c r="B17" s="18" t="s">
        <v>206</v>
      </c>
      <c r="C17" s="18" t="s">
        <v>191</v>
      </c>
      <c r="D17" s="19">
        <v>181184</v>
      </c>
      <c r="E17" s="20">
        <f>D17*90%</f>
        <v>163065.60000000001</v>
      </c>
      <c r="F17" s="23">
        <f>'Matriz de Informação GAT-2'!G93</f>
        <v>346.33190000000002</v>
      </c>
      <c r="G17" s="22">
        <f t="shared" si="0"/>
        <v>17772.068100000004</v>
      </c>
    </row>
    <row r="18" spans="1:7">
      <c r="A18" s="17">
        <v>17</v>
      </c>
      <c r="B18" s="18" t="s">
        <v>220</v>
      </c>
      <c r="C18" s="18" t="s">
        <v>191</v>
      </c>
      <c r="D18" s="19">
        <v>289955.3</v>
      </c>
      <c r="E18" s="20">
        <f>D18*100%</f>
        <v>289955.3</v>
      </c>
      <c r="F18" s="23">
        <f>'Matriz de Informação GAT-2'!G98</f>
        <v>29559.809300000001</v>
      </c>
      <c r="G18" s="22">
        <f t="shared" si="0"/>
        <v>-29559.809300000023</v>
      </c>
    </row>
    <row r="19" spans="1:7">
      <c r="A19" s="17">
        <v>18</v>
      </c>
      <c r="B19" s="18" t="s">
        <v>1259</v>
      </c>
      <c r="C19" s="18" t="s">
        <v>191</v>
      </c>
      <c r="D19" s="19">
        <v>69094.7</v>
      </c>
      <c r="E19" s="20">
        <f>D19*100%</f>
        <v>69094.7</v>
      </c>
      <c r="F19" s="23">
        <f>'Matriz de Informação GAT-2'!G101</f>
        <v>0</v>
      </c>
      <c r="G19" s="22">
        <f t="shared" si="0"/>
        <v>0</v>
      </c>
    </row>
    <row r="20" spans="1:7">
      <c r="A20" s="17">
        <v>19</v>
      </c>
      <c r="B20" s="18" t="s">
        <v>231</v>
      </c>
      <c r="C20" s="18" t="s">
        <v>191</v>
      </c>
      <c r="D20" s="19">
        <v>521555.5</v>
      </c>
      <c r="E20" s="20">
        <f>D20*15%</f>
        <v>78233.324999999997</v>
      </c>
      <c r="F20" s="23">
        <f>'Matriz de Informação GAT-2'!G104</f>
        <v>25262.741899999997</v>
      </c>
      <c r="G20" s="22">
        <f t="shared" si="0"/>
        <v>418059.43310000002</v>
      </c>
    </row>
    <row r="21" spans="1:7">
      <c r="A21" s="17">
        <v>20</v>
      </c>
      <c r="B21" s="18" t="s">
        <v>1260</v>
      </c>
      <c r="C21" s="18" t="s">
        <v>191</v>
      </c>
      <c r="D21" s="19">
        <v>137936.20000000001</v>
      </c>
      <c r="E21" s="20">
        <f>D21*100%</f>
        <v>137936.20000000001</v>
      </c>
      <c r="F21" s="23">
        <f>'Matriz de Informação GAT-2'!G120</f>
        <v>0</v>
      </c>
      <c r="G21" s="22">
        <f t="shared" si="0"/>
        <v>0</v>
      </c>
    </row>
    <row r="22" spans="1:7">
      <c r="A22" s="17">
        <v>21</v>
      </c>
      <c r="B22" s="25" t="s">
        <v>1261</v>
      </c>
      <c r="C22" s="18" t="s">
        <v>191</v>
      </c>
      <c r="D22" s="19">
        <v>46949.2</v>
      </c>
      <c r="E22" s="20">
        <f>D22*100%</f>
        <v>46949.2</v>
      </c>
      <c r="F22" s="23">
        <f>'Matriz de Informação GAT-2'!G123</f>
        <v>0</v>
      </c>
      <c r="G22" s="22">
        <f t="shared" si="0"/>
        <v>0</v>
      </c>
    </row>
    <row r="23" spans="1:7">
      <c r="A23" s="17">
        <v>22</v>
      </c>
      <c r="B23" s="25" t="s">
        <v>1262</v>
      </c>
      <c r="C23" s="18" t="s">
        <v>191</v>
      </c>
      <c r="D23" s="19">
        <v>280931.20000000001</v>
      </c>
      <c r="E23" s="20">
        <f>D23*65%</f>
        <v>182605.28000000003</v>
      </c>
      <c r="F23" s="23">
        <f>'Matriz de Informação GAT-2'!G126</f>
        <v>0</v>
      </c>
      <c r="G23" s="22">
        <f t="shared" si="0"/>
        <v>98325.919999999984</v>
      </c>
    </row>
    <row r="24" spans="1:7">
      <c r="A24" s="17">
        <v>23</v>
      </c>
      <c r="B24" s="25" t="s">
        <v>285</v>
      </c>
      <c r="C24" s="18" t="s">
        <v>191</v>
      </c>
      <c r="D24" s="19">
        <v>56238.7</v>
      </c>
      <c r="E24" s="20">
        <f>D24*0%</f>
        <v>0</v>
      </c>
      <c r="F24" s="23">
        <f>'Matriz de Informação GAT-2'!G129</f>
        <v>26490.301299999999</v>
      </c>
      <c r="G24" s="22">
        <f t="shared" si="0"/>
        <v>29748.398699999998</v>
      </c>
    </row>
    <row r="25" spans="1:7">
      <c r="A25" s="17">
        <v>24</v>
      </c>
      <c r="B25" s="25" t="s">
        <v>287</v>
      </c>
      <c r="C25" s="18" t="s">
        <v>191</v>
      </c>
      <c r="D25" s="19">
        <v>514536.1</v>
      </c>
      <c r="E25" s="20">
        <f>D25*20%</f>
        <v>102907.22</v>
      </c>
      <c r="F25" s="23">
        <f>'Matriz de Informação GAT-2'!E134</f>
        <v>102907.22</v>
      </c>
      <c r="G25" s="22">
        <f t="shared" si="0"/>
        <v>308721.65999999997</v>
      </c>
    </row>
    <row r="26" spans="1:7">
      <c r="A26" s="17">
        <v>25</v>
      </c>
      <c r="B26" s="25" t="s">
        <v>331</v>
      </c>
      <c r="C26" s="18" t="s">
        <v>191</v>
      </c>
      <c r="D26" s="19">
        <v>508846.8</v>
      </c>
      <c r="E26" s="20">
        <f>D26*30%</f>
        <v>152654.03999999998</v>
      </c>
      <c r="F26" s="23">
        <f>'Matriz de Informação GAT-2'!E146</f>
        <v>152654.03999999998</v>
      </c>
      <c r="G26" s="22">
        <f t="shared" si="0"/>
        <v>203538.72000000003</v>
      </c>
    </row>
    <row r="27" spans="1:7">
      <c r="A27" s="17">
        <v>26</v>
      </c>
      <c r="B27" s="25" t="s">
        <v>368</v>
      </c>
      <c r="C27" s="25" t="s">
        <v>367</v>
      </c>
      <c r="D27" s="19">
        <v>788010.7</v>
      </c>
      <c r="E27" s="20">
        <f>D27*90%</f>
        <v>709209.63</v>
      </c>
      <c r="F27" s="23">
        <f>'Matriz de Informação GAT-2'!G159</f>
        <v>6168.3900999999996</v>
      </c>
      <c r="G27" s="22">
        <f t="shared" si="0"/>
        <v>72632.679899999988</v>
      </c>
    </row>
    <row r="28" spans="1:7">
      <c r="A28" s="17">
        <v>27</v>
      </c>
      <c r="B28" s="25" t="s">
        <v>1263</v>
      </c>
      <c r="C28" s="25" t="s">
        <v>378</v>
      </c>
      <c r="D28" s="19">
        <v>200831.5</v>
      </c>
      <c r="E28" s="20">
        <f>D28*100%</f>
        <v>200831.5</v>
      </c>
      <c r="F28" s="23">
        <f>'Matriz de Informação GAT-2'!G164</f>
        <v>0</v>
      </c>
      <c r="G28" s="22">
        <f t="shared" si="0"/>
        <v>0</v>
      </c>
    </row>
    <row r="29" spans="1:7">
      <c r="A29" s="17">
        <v>28</v>
      </c>
      <c r="B29" s="25" t="s">
        <v>1264</v>
      </c>
      <c r="C29" s="25" t="s">
        <v>367</v>
      </c>
      <c r="D29" s="19">
        <v>156418.4</v>
      </c>
      <c r="E29" s="20">
        <f>D29*100%</f>
        <v>156418.4</v>
      </c>
      <c r="F29" s="23">
        <f>'Matriz de Informação GAT-2'!G167</f>
        <v>543.79330000000004</v>
      </c>
      <c r="G29" s="22">
        <f t="shared" si="0"/>
        <v>-543.79329999999027</v>
      </c>
    </row>
    <row r="30" spans="1:7">
      <c r="A30" s="17">
        <v>29</v>
      </c>
      <c r="B30" s="25" t="s">
        <v>1265</v>
      </c>
      <c r="C30" s="25" t="s">
        <v>367</v>
      </c>
      <c r="D30" s="19">
        <v>1539871.4</v>
      </c>
      <c r="E30" s="20">
        <f>D30*95%</f>
        <v>1462877.8299999998</v>
      </c>
      <c r="F30" s="23">
        <f>'Matriz de Informação GAT-2'!G171</f>
        <v>0</v>
      </c>
      <c r="G30" s="22">
        <f t="shared" si="0"/>
        <v>76993.570000000065</v>
      </c>
    </row>
    <row r="31" spans="1:7">
      <c r="A31" s="17">
        <v>30</v>
      </c>
      <c r="B31" s="25" t="s">
        <v>1266</v>
      </c>
      <c r="C31" s="25" t="s">
        <v>367</v>
      </c>
      <c r="D31" s="19">
        <v>208618.9</v>
      </c>
      <c r="E31" s="20">
        <f>D31*95%</f>
        <v>198187.95499999999</v>
      </c>
      <c r="F31" s="23">
        <f>'Matriz de Informação GAT-2'!G174</f>
        <v>0</v>
      </c>
      <c r="G31" s="22">
        <f t="shared" si="0"/>
        <v>10430.945000000007</v>
      </c>
    </row>
    <row r="32" spans="1:7">
      <c r="A32" s="17">
        <v>31</v>
      </c>
      <c r="B32" s="25" t="s">
        <v>391</v>
      </c>
      <c r="C32" s="25" t="s">
        <v>385</v>
      </c>
      <c r="D32" s="19">
        <v>15953373</v>
      </c>
      <c r="E32" s="20">
        <f>D32*90%</f>
        <v>14358035.700000001</v>
      </c>
      <c r="F32" s="23">
        <f>'Matriz de Informação GAT-2'!G177</f>
        <v>6442000</v>
      </c>
      <c r="G32" s="22">
        <f t="shared" si="0"/>
        <v>-4846662.700000003</v>
      </c>
    </row>
    <row r="33" spans="1:7">
      <c r="A33" s="17">
        <v>32</v>
      </c>
      <c r="B33" s="25" t="s">
        <v>1267</v>
      </c>
      <c r="C33" s="25" t="s">
        <v>385</v>
      </c>
      <c r="D33" s="19">
        <v>1189550.6000000001</v>
      </c>
      <c r="E33" s="20">
        <f>D33*100%</f>
        <v>1189550.6000000001</v>
      </c>
      <c r="F33" s="23">
        <f>'Matriz de Informação GAT-2'!G183</f>
        <v>94958.828099999999</v>
      </c>
      <c r="G33" s="22">
        <f t="shared" si="0"/>
        <v>-94958.828100000042</v>
      </c>
    </row>
    <row r="34" spans="1:7">
      <c r="A34" s="17">
        <v>33</v>
      </c>
      <c r="B34" s="25" t="s">
        <v>1268</v>
      </c>
      <c r="C34" s="25" t="s">
        <v>385</v>
      </c>
      <c r="D34" s="19">
        <v>636257.5</v>
      </c>
      <c r="E34" s="20">
        <f>D34*100%</f>
        <v>636257.5</v>
      </c>
      <c r="F34" s="23">
        <f>'Matriz de Informação GAT-2'!G186</f>
        <v>0</v>
      </c>
      <c r="G34" s="22">
        <f t="shared" si="0"/>
        <v>0</v>
      </c>
    </row>
    <row r="35" spans="1:7">
      <c r="A35" s="17">
        <v>34</v>
      </c>
      <c r="B35" s="25" t="s">
        <v>420</v>
      </c>
      <c r="C35" s="25" t="s">
        <v>385</v>
      </c>
      <c r="D35" s="19">
        <v>854011.3</v>
      </c>
      <c r="E35" s="20">
        <f>D35*17%</f>
        <v>145181.92100000003</v>
      </c>
      <c r="F35" s="23">
        <f>'Matriz de Informação GAT-2'!G189</f>
        <v>24218.3989</v>
      </c>
      <c r="G35" s="22">
        <f t="shared" si="0"/>
        <v>684610.98010000004</v>
      </c>
    </row>
    <row r="36" spans="1:7">
      <c r="A36" s="17">
        <v>35</v>
      </c>
      <c r="B36" s="25" t="s">
        <v>1269</v>
      </c>
      <c r="C36" s="25" t="s">
        <v>385</v>
      </c>
      <c r="D36" s="19">
        <v>827262.9</v>
      </c>
      <c r="E36" s="20">
        <f>D36*100%</f>
        <v>827262.9</v>
      </c>
      <c r="F36" s="23">
        <f>'Matriz de Informação GAT-2'!G193</f>
        <v>0</v>
      </c>
      <c r="G36" s="22">
        <f t="shared" ref="G36:G44" si="2">D36-(E36+F36)</f>
        <v>0</v>
      </c>
    </row>
    <row r="37" spans="1:7">
      <c r="A37" s="17">
        <v>36</v>
      </c>
      <c r="B37" s="25" t="s">
        <v>1270</v>
      </c>
      <c r="C37" s="25" t="s">
        <v>385</v>
      </c>
      <c r="D37" s="19">
        <v>1183233.3</v>
      </c>
      <c r="E37" s="20">
        <f>D37*100%</f>
        <v>1183233.3</v>
      </c>
      <c r="F37" s="23">
        <f>'Matriz de Informação GAT-2'!G196</f>
        <v>0</v>
      </c>
      <c r="G37" s="22">
        <f t="shared" si="2"/>
        <v>0</v>
      </c>
    </row>
    <row r="38" spans="1:7">
      <c r="A38" s="17">
        <v>37</v>
      </c>
      <c r="B38" s="25" t="s">
        <v>1271</v>
      </c>
      <c r="C38" s="25" t="s">
        <v>385</v>
      </c>
      <c r="D38" s="19">
        <v>717319.4</v>
      </c>
      <c r="E38" s="20">
        <f>D38*100%</f>
        <v>717319.4</v>
      </c>
      <c r="F38" s="23">
        <f>'Matriz de Informação GAT-2'!G199</f>
        <v>0</v>
      </c>
      <c r="G38" s="22">
        <f t="shared" si="2"/>
        <v>0</v>
      </c>
    </row>
    <row r="39" spans="1:7">
      <c r="A39" s="17">
        <v>38</v>
      </c>
      <c r="B39" s="25" t="s">
        <v>1272</v>
      </c>
      <c r="C39" s="25" t="s">
        <v>385</v>
      </c>
      <c r="D39" s="19">
        <v>1079137.1000000001</v>
      </c>
      <c r="E39" s="20">
        <f>D39*100%</f>
        <v>1079137.1000000001</v>
      </c>
      <c r="F39" s="23">
        <f>'Matriz de Informação GAT-2'!G202</f>
        <v>0</v>
      </c>
      <c r="G39" s="22">
        <f t="shared" si="2"/>
        <v>0</v>
      </c>
    </row>
    <row r="40" spans="1:7">
      <c r="A40" s="17">
        <v>39</v>
      </c>
      <c r="B40" s="25" t="s">
        <v>1273</v>
      </c>
      <c r="C40" s="25" t="s">
        <v>385</v>
      </c>
      <c r="D40" s="19">
        <v>308953.7</v>
      </c>
      <c r="E40" s="20">
        <f>D40*65%</f>
        <v>200819.90500000003</v>
      </c>
      <c r="F40" s="23">
        <f>'Matriz de Informação GAT-2'!G205</f>
        <v>0</v>
      </c>
      <c r="G40" s="22">
        <f t="shared" si="2"/>
        <v>108133.79499999998</v>
      </c>
    </row>
    <row r="41" spans="1:7">
      <c r="A41" s="17">
        <v>40</v>
      </c>
      <c r="B41" s="25" t="s">
        <v>433</v>
      </c>
      <c r="C41" s="25" t="s">
        <v>432</v>
      </c>
      <c r="D41" s="19">
        <v>281647.90000000002</v>
      </c>
      <c r="E41" s="20">
        <f>D41*90%</f>
        <v>253483.11000000002</v>
      </c>
      <c r="F41" s="23">
        <f>'Matriz de Informação GAT-2'!G208</f>
        <v>2923.7087999999999</v>
      </c>
      <c r="G41" s="22">
        <f t="shared" si="2"/>
        <v>25241.081200000015</v>
      </c>
    </row>
    <row r="42" spans="1:7">
      <c r="A42" s="17">
        <v>41</v>
      </c>
      <c r="B42" s="25" t="s">
        <v>1274</v>
      </c>
      <c r="C42" s="25" t="s">
        <v>432</v>
      </c>
      <c r="D42" s="19">
        <v>128847.7</v>
      </c>
      <c r="E42" s="20">
        <f>D42*100%</f>
        <v>128847.7</v>
      </c>
      <c r="F42" s="23">
        <f>'Matriz de Informação GAT-2'!G212</f>
        <v>0</v>
      </c>
      <c r="G42" s="22">
        <f t="shared" si="2"/>
        <v>0</v>
      </c>
    </row>
    <row r="43" spans="1:7">
      <c r="A43" s="17">
        <v>42</v>
      </c>
      <c r="B43" s="25" t="s">
        <v>1275</v>
      </c>
      <c r="C43" s="25" t="s">
        <v>432</v>
      </c>
      <c r="D43" s="19">
        <v>314640.7</v>
      </c>
      <c r="E43" s="20">
        <f>D43*100%</f>
        <v>314640.7</v>
      </c>
      <c r="F43" s="23">
        <f>'Matriz de Informação GAT-2'!G216</f>
        <v>0</v>
      </c>
      <c r="G43" s="22">
        <f t="shared" si="2"/>
        <v>0</v>
      </c>
    </row>
    <row r="44" spans="1:7">
      <c r="A44" s="17">
        <v>43</v>
      </c>
      <c r="B44" s="25" t="s">
        <v>1276</v>
      </c>
      <c r="C44" s="25" t="s">
        <v>432</v>
      </c>
      <c r="D44" s="19">
        <v>236874.3</v>
      </c>
      <c r="E44" s="20">
        <f>D44*92%</f>
        <v>217924.356</v>
      </c>
      <c r="F44" s="23">
        <f>'Matriz de Informação GAT-2'!G219</f>
        <v>0</v>
      </c>
      <c r="G44" s="22">
        <f t="shared" si="2"/>
        <v>18949.943999999989</v>
      </c>
    </row>
    <row r="45" spans="1:7">
      <c r="A45" s="17">
        <v>44</v>
      </c>
      <c r="B45" s="25" t="s">
        <v>449</v>
      </c>
      <c r="C45" s="25" t="s">
        <v>432</v>
      </c>
      <c r="D45" s="19">
        <v>295673.40000000002</v>
      </c>
      <c r="E45" s="20">
        <f>D45*10%</f>
        <v>29567.340000000004</v>
      </c>
      <c r="F45" s="23">
        <f>'Matriz de Informação GAT-2'!G222</f>
        <v>90877.765500000009</v>
      </c>
      <c r="G45" s="22">
        <f t="shared" ref="G45:G76" si="3">D45-(E45+F45)</f>
        <v>175228.29450000002</v>
      </c>
    </row>
    <row r="46" spans="1:7">
      <c r="A46" s="17">
        <v>45</v>
      </c>
      <c r="B46" s="25" t="s">
        <v>1277</v>
      </c>
      <c r="C46" s="25" t="s">
        <v>432</v>
      </c>
      <c r="D46" s="19">
        <v>98436.2</v>
      </c>
      <c r="E46" s="20">
        <f>D46*100%</f>
        <v>98436.2</v>
      </c>
      <c r="F46" s="23">
        <f>'Matriz de Informação GAT-2'!G237</f>
        <v>0</v>
      </c>
      <c r="G46" s="22">
        <f t="shared" si="3"/>
        <v>0</v>
      </c>
    </row>
    <row r="47" spans="1:7">
      <c r="A47" s="17">
        <v>46</v>
      </c>
      <c r="B47" s="25" t="s">
        <v>499</v>
      </c>
      <c r="C47" s="25" t="s">
        <v>432</v>
      </c>
      <c r="D47" s="19">
        <v>688620.8</v>
      </c>
      <c r="E47" s="20">
        <f>D47*90%</f>
        <v>619758.72000000009</v>
      </c>
      <c r="F47" s="23">
        <f>'Matriz de Informação GAT-2'!G240</f>
        <v>45256.496100000004</v>
      </c>
      <c r="G47" s="22">
        <f t="shared" si="3"/>
        <v>23605.583899999969</v>
      </c>
    </row>
    <row r="48" spans="1:7">
      <c r="A48" s="17">
        <v>47</v>
      </c>
      <c r="B48" s="25" t="s">
        <v>505</v>
      </c>
      <c r="C48" s="25" t="s">
        <v>432</v>
      </c>
      <c r="D48" s="19">
        <v>331266.09999999998</v>
      </c>
      <c r="E48" s="20">
        <f>D48*85%</f>
        <v>281576.185</v>
      </c>
      <c r="F48" s="23">
        <f>'Matriz de Informação GAT-2'!G243</f>
        <v>636.25720000000001</v>
      </c>
      <c r="G48" s="22">
        <f t="shared" si="3"/>
        <v>49053.657799999986</v>
      </c>
    </row>
    <row r="49" spans="1:7">
      <c r="A49" s="17">
        <v>48</v>
      </c>
      <c r="B49" s="25" t="s">
        <v>1278</v>
      </c>
      <c r="C49" s="25" t="s">
        <v>432</v>
      </c>
      <c r="D49" s="19">
        <v>139246.39999999999</v>
      </c>
      <c r="E49" s="20">
        <f>D49*45%</f>
        <v>62660.88</v>
      </c>
      <c r="F49" s="23">
        <f>'Matriz de Informação GAT-2'!G247</f>
        <v>0</v>
      </c>
      <c r="G49" s="22">
        <f t="shared" si="3"/>
        <v>76585.51999999999</v>
      </c>
    </row>
    <row r="50" spans="1:7">
      <c r="A50" s="17">
        <v>49</v>
      </c>
      <c r="B50" s="25" t="s">
        <v>1279</v>
      </c>
      <c r="C50" s="25" t="s">
        <v>516</v>
      </c>
      <c r="D50" s="19">
        <v>316838.3</v>
      </c>
      <c r="E50" s="20">
        <f>D50*85%</f>
        <v>269312.55499999999</v>
      </c>
      <c r="F50" s="23">
        <f>'Matriz de Informação GAT-2'!G250</f>
        <v>13193.4871</v>
      </c>
      <c r="G50" s="22">
        <f t="shared" si="3"/>
        <v>34332.257899999968</v>
      </c>
    </row>
    <row r="51" spans="1:7">
      <c r="A51" s="17">
        <v>50</v>
      </c>
      <c r="B51" s="25" t="s">
        <v>1280</v>
      </c>
      <c r="C51" s="25" t="s">
        <v>516</v>
      </c>
      <c r="D51" s="19">
        <v>127988.9</v>
      </c>
      <c r="E51" s="20">
        <f>D51*65%</f>
        <v>83192.785000000003</v>
      </c>
      <c r="F51" s="23">
        <f>'Matriz de Informação GAT-2'!G255</f>
        <v>0</v>
      </c>
      <c r="G51" s="22">
        <f t="shared" si="3"/>
        <v>44796.114999999991</v>
      </c>
    </row>
    <row r="52" spans="1:7">
      <c r="A52" s="17">
        <v>51</v>
      </c>
      <c r="B52" s="25" t="s">
        <v>1281</v>
      </c>
      <c r="C52" s="25" t="s">
        <v>519</v>
      </c>
      <c r="D52" s="19">
        <v>711396.1</v>
      </c>
      <c r="E52" s="20">
        <f>D52*95%</f>
        <v>675826.29499999993</v>
      </c>
      <c r="F52" s="23">
        <f>'Matriz de Informação GAT-2'!G258</f>
        <v>0</v>
      </c>
      <c r="G52" s="22">
        <f t="shared" si="3"/>
        <v>35569.805000000051</v>
      </c>
    </row>
    <row r="53" spans="1:7">
      <c r="A53" s="17">
        <v>52</v>
      </c>
      <c r="B53" s="25" t="s">
        <v>1282</v>
      </c>
      <c r="C53" s="25" t="s">
        <v>519</v>
      </c>
      <c r="D53" s="19">
        <v>295644.90000000002</v>
      </c>
      <c r="E53" s="20">
        <f>D53*100%</f>
        <v>295644.90000000002</v>
      </c>
      <c r="F53" s="23">
        <f>'Matriz de Informação GAT-2'!G261</f>
        <v>0</v>
      </c>
      <c r="G53" s="22">
        <f t="shared" si="3"/>
        <v>0</v>
      </c>
    </row>
    <row r="54" spans="1:7">
      <c r="A54" s="17">
        <v>53</v>
      </c>
      <c r="B54" s="25" t="s">
        <v>522</v>
      </c>
      <c r="C54" s="25" t="s">
        <v>519</v>
      </c>
      <c r="D54" s="19">
        <v>582948.19999999995</v>
      </c>
      <c r="E54" s="20">
        <f>D54*65%</f>
        <v>378916.32999999996</v>
      </c>
      <c r="F54" s="23">
        <f>'Matriz de Informação GAT-2'!G264</f>
        <v>1098.6680000000001</v>
      </c>
      <c r="G54" s="22">
        <f t="shared" si="3"/>
        <v>202933.20199999999</v>
      </c>
    </row>
    <row r="55" spans="1:7">
      <c r="A55" s="17">
        <v>54</v>
      </c>
      <c r="B55" s="25" t="s">
        <v>1283</v>
      </c>
      <c r="C55" s="25" t="s">
        <v>519</v>
      </c>
      <c r="D55" s="19">
        <v>1708500.1</v>
      </c>
      <c r="E55" s="20">
        <f>D55*60%</f>
        <v>1025100.06</v>
      </c>
      <c r="F55" s="23">
        <f>'Matriz de Informação GAT-2'!G271</f>
        <v>631.59010000000001</v>
      </c>
      <c r="G55" s="22">
        <f t="shared" si="3"/>
        <v>682768.44990000001</v>
      </c>
    </row>
    <row r="56" spans="1:7">
      <c r="A56" s="17">
        <v>55</v>
      </c>
      <c r="B56" s="25" t="s">
        <v>1284</v>
      </c>
      <c r="C56" s="25" t="s">
        <v>519</v>
      </c>
      <c r="D56" s="19">
        <v>344428.5</v>
      </c>
      <c r="E56" s="20">
        <f>D56*50%</f>
        <v>172214.25</v>
      </c>
      <c r="F56" s="23">
        <f>'Matriz de Informação GAT-2'!G275</f>
        <v>0</v>
      </c>
      <c r="G56" s="22">
        <f t="shared" si="3"/>
        <v>172214.25</v>
      </c>
    </row>
    <row r="57" spans="1:7">
      <c r="A57" s="17">
        <v>56</v>
      </c>
      <c r="B57" s="25" t="s">
        <v>1285</v>
      </c>
      <c r="C57" s="25" t="s">
        <v>519</v>
      </c>
      <c r="D57" s="19">
        <v>1441056.7</v>
      </c>
      <c r="E57" s="20">
        <f>D57*100%</f>
        <v>1441056.7</v>
      </c>
      <c r="F57" s="23">
        <f>'Matriz de Informação GAT-2'!G278</f>
        <v>0</v>
      </c>
      <c r="G57" s="22">
        <f t="shared" si="3"/>
        <v>0</v>
      </c>
    </row>
    <row r="58" spans="1:7">
      <c r="A58" s="17">
        <v>57</v>
      </c>
      <c r="B58" s="25" t="s">
        <v>1286</v>
      </c>
      <c r="C58" s="25" t="s">
        <v>519</v>
      </c>
      <c r="D58" s="19">
        <v>167141.9</v>
      </c>
      <c r="E58" s="20">
        <f>D58*100%</f>
        <v>167141.9</v>
      </c>
      <c r="F58" s="23">
        <f>'Matriz de Informação GAT-2'!G281</f>
        <v>0</v>
      </c>
      <c r="G58" s="22">
        <f t="shared" si="3"/>
        <v>0</v>
      </c>
    </row>
    <row r="59" spans="1:7">
      <c r="A59" s="17">
        <v>58</v>
      </c>
      <c r="B59" s="25" t="s">
        <v>558</v>
      </c>
      <c r="C59" s="25" t="s">
        <v>519</v>
      </c>
      <c r="D59" s="19">
        <v>382380.9</v>
      </c>
      <c r="E59" s="20">
        <f>D59*50%</f>
        <v>191190.45</v>
      </c>
      <c r="F59" s="23">
        <f>'Matriz de Informação GAT-2'!G284</f>
        <v>8056.5505000000012</v>
      </c>
      <c r="G59" s="22">
        <f t="shared" si="3"/>
        <v>183133.8995</v>
      </c>
    </row>
    <row r="60" spans="1:7">
      <c r="A60" s="17">
        <v>59</v>
      </c>
      <c r="B60" s="25" t="s">
        <v>1287</v>
      </c>
      <c r="C60" s="25" t="s">
        <v>519</v>
      </c>
      <c r="D60" s="19">
        <v>411461</v>
      </c>
      <c r="E60" s="20">
        <f>D60*60%</f>
        <v>246876.59999999998</v>
      </c>
      <c r="F60" s="23">
        <f>'Matriz de Informação GAT-2'!G289</f>
        <v>0</v>
      </c>
      <c r="G60" s="22">
        <f t="shared" si="3"/>
        <v>164584.40000000002</v>
      </c>
    </row>
    <row r="61" spans="1:7" ht="13.5" customHeight="1">
      <c r="A61" s="17">
        <v>60</v>
      </c>
      <c r="B61" s="25" t="s">
        <v>567</v>
      </c>
      <c r="C61" s="25" t="s">
        <v>519</v>
      </c>
      <c r="D61" s="19">
        <v>1033021.4</v>
      </c>
      <c r="E61" s="20">
        <f>D61*20%</f>
        <v>206604.28000000003</v>
      </c>
      <c r="F61" s="23">
        <f>'Matriz de Informação GAT-2'!G292</f>
        <v>90630.789299999989</v>
      </c>
      <c r="G61" s="22">
        <f t="shared" si="3"/>
        <v>735786.33070000005</v>
      </c>
    </row>
    <row r="62" spans="1:7">
      <c r="A62" s="17">
        <v>61</v>
      </c>
      <c r="B62" s="25" t="s">
        <v>1288</v>
      </c>
      <c r="C62" s="25" t="s">
        <v>519</v>
      </c>
      <c r="D62" s="19">
        <v>1159156.3</v>
      </c>
      <c r="E62" s="20">
        <f>D62*0%</f>
        <v>0</v>
      </c>
      <c r="F62" s="23">
        <f>'Matriz de Informação GAT-2'!G297</f>
        <v>0</v>
      </c>
      <c r="G62" s="22">
        <f t="shared" si="3"/>
        <v>1159156.3</v>
      </c>
    </row>
    <row r="63" spans="1:7">
      <c r="A63" s="17">
        <v>62</v>
      </c>
      <c r="B63" s="25" t="s">
        <v>1289</v>
      </c>
      <c r="C63" s="25" t="s">
        <v>519</v>
      </c>
      <c r="D63" s="19">
        <v>129819</v>
      </c>
      <c r="E63" s="20">
        <f>D63*55%</f>
        <v>71400.450000000012</v>
      </c>
      <c r="F63" s="23">
        <f>'Matriz de Informação GAT-2'!G300</f>
        <v>0</v>
      </c>
      <c r="G63" s="22">
        <f t="shared" si="3"/>
        <v>58418.549999999988</v>
      </c>
    </row>
    <row r="64" spans="1:7">
      <c r="A64" s="17">
        <v>63</v>
      </c>
      <c r="B64" s="25" t="s">
        <v>1290</v>
      </c>
      <c r="C64" s="25" t="s">
        <v>519</v>
      </c>
      <c r="D64" s="19">
        <v>251259.4</v>
      </c>
      <c r="E64" s="20">
        <f>D64*70%</f>
        <v>175881.58</v>
      </c>
      <c r="F64" s="23">
        <f>'Matriz de Informação GAT-2'!G303</f>
        <v>0</v>
      </c>
      <c r="G64" s="22">
        <f t="shared" si="3"/>
        <v>75377.820000000007</v>
      </c>
    </row>
    <row r="65" spans="1:7">
      <c r="A65" s="17">
        <v>64</v>
      </c>
      <c r="B65" s="25" t="s">
        <v>1291</v>
      </c>
      <c r="C65" s="25" t="s">
        <v>519</v>
      </c>
      <c r="D65" s="19">
        <v>377935.9</v>
      </c>
      <c r="E65" s="20">
        <f>D65*50%</f>
        <v>188967.95</v>
      </c>
      <c r="F65" s="23">
        <f>'Matriz de Informação GAT-2'!G306</f>
        <v>0</v>
      </c>
      <c r="G65" s="22">
        <f t="shared" si="3"/>
        <v>188967.95</v>
      </c>
    </row>
    <row r="66" spans="1:7">
      <c r="A66" s="17">
        <v>65</v>
      </c>
      <c r="B66" s="25" t="s">
        <v>1292</v>
      </c>
      <c r="C66" s="25" t="s">
        <v>585</v>
      </c>
      <c r="D66" s="19">
        <v>2364545.2000000002</v>
      </c>
      <c r="E66" s="20">
        <f>D66*24%</f>
        <v>567490.848</v>
      </c>
      <c r="F66" s="23">
        <f>'Matriz de Informação GAT-2'!G310</f>
        <v>0</v>
      </c>
      <c r="G66" s="22">
        <f t="shared" si="3"/>
        <v>1797054.3520000002</v>
      </c>
    </row>
    <row r="67" spans="1:7">
      <c r="A67" s="17">
        <v>66</v>
      </c>
      <c r="B67" s="25" t="s">
        <v>1293</v>
      </c>
      <c r="C67" s="25" t="s">
        <v>585</v>
      </c>
      <c r="D67" s="19">
        <v>439841.9</v>
      </c>
      <c r="E67" s="20">
        <f>D67*59%</f>
        <v>259506.72099999999</v>
      </c>
      <c r="F67" s="23">
        <f>'Matriz de Informação GAT-2'!G313</f>
        <v>0</v>
      </c>
      <c r="G67" s="22">
        <f t="shared" si="3"/>
        <v>180335.17900000003</v>
      </c>
    </row>
    <row r="68" spans="1:7">
      <c r="A68" s="17">
        <v>67</v>
      </c>
      <c r="B68" s="25" t="s">
        <v>1294</v>
      </c>
      <c r="C68" s="25" t="s">
        <v>585</v>
      </c>
      <c r="D68" s="19">
        <v>143115.70000000001</v>
      </c>
      <c r="E68" s="20">
        <f>D68*65%</f>
        <v>93025.205000000016</v>
      </c>
      <c r="F68" s="23">
        <f>'Matriz de Informação GAT-2'!G316</f>
        <v>0</v>
      </c>
      <c r="G68" s="22">
        <f t="shared" si="3"/>
        <v>50090.494999999995</v>
      </c>
    </row>
    <row r="69" spans="1:7">
      <c r="A69" s="17">
        <v>68</v>
      </c>
      <c r="B69" s="25" t="s">
        <v>589</v>
      </c>
      <c r="C69" s="25" t="s">
        <v>585</v>
      </c>
      <c r="D69" s="19">
        <v>1177062.8</v>
      </c>
      <c r="E69" s="20">
        <f>D69*10%</f>
        <v>117706.28000000001</v>
      </c>
      <c r="F69" s="23">
        <f>'Matriz de Informação GAT-2'!G319</f>
        <v>503125</v>
      </c>
      <c r="G69" s="22">
        <f t="shared" si="3"/>
        <v>556231.52</v>
      </c>
    </row>
    <row r="70" spans="1:7">
      <c r="A70" s="17">
        <v>69</v>
      </c>
      <c r="B70" s="25" t="s">
        <v>596</v>
      </c>
      <c r="C70" s="25" t="s">
        <v>585</v>
      </c>
      <c r="D70" s="19">
        <v>1815256</v>
      </c>
      <c r="E70" s="20">
        <f>D70*26%</f>
        <v>471966.56</v>
      </c>
      <c r="F70" s="23">
        <f>'Matriz de Informação GAT-2'!G322</f>
        <v>270012.51459999999</v>
      </c>
      <c r="G70" s="22">
        <f t="shared" si="3"/>
        <v>1073276.9254000001</v>
      </c>
    </row>
    <row r="71" spans="1:7">
      <c r="A71" s="17">
        <v>70</v>
      </c>
      <c r="B71" s="25" t="s">
        <v>1295</v>
      </c>
      <c r="C71" s="25" t="s">
        <v>585</v>
      </c>
      <c r="D71" s="19">
        <v>2802141.9</v>
      </c>
      <c r="E71" s="20">
        <f>D71*40%</f>
        <v>1120856.76</v>
      </c>
      <c r="F71" s="23">
        <f>'Matriz de Informação GAT-2'!G327</f>
        <v>10454.561900000001</v>
      </c>
      <c r="G71" s="22">
        <f t="shared" si="3"/>
        <v>1670830.5780999998</v>
      </c>
    </row>
    <row r="72" spans="1:7">
      <c r="A72" s="17">
        <v>71</v>
      </c>
      <c r="B72" s="25" t="s">
        <v>610</v>
      </c>
      <c r="C72" s="25" t="s">
        <v>585</v>
      </c>
      <c r="D72" s="19">
        <v>10760329.199999999</v>
      </c>
      <c r="E72" s="20">
        <f>D72*26%</f>
        <v>2797685.5919999997</v>
      </c>
      <c r="F72" s="23">
        <f>'Matriz de Informação GAT-2'!G331</f>
        <v>2266972.7681999998</v>
      </c>
      <c r="G72" s="22">
        <f t="shared" si="3"/>
        <v>5695670.8398000002</v>
      </c>
    </row>
    <row r="73" spans="1:7">
      <c r="A73" s="17">
        <v>72</v>
      </c>
      <c r="B73" s="25" t="s">
        <v>625</v>
      </c>
      <c r="C73" s="25" t="s">
        <v>585</v>
      </c>
      <c r="D73" s="19">
        <v>1478698.7</v>
      </c>
      <c r="E73" s="20">
        <f>D73*20%</f>
        <v>295739.74</v>
      </c>
      <c r="F73" s="23">
        <f>'Matriz de Informação GAT-2'!G338</f>
        <v>923381.63510000007</v>
      </c>
      <c r="G73" s="22">
        <f t="shared" si="3"/>
        <v>259577.32489999989</v>
      </c>
    </row>
    <row r="74" spans="1:7" ht="10.5" customHeight="1">
      <c r="A74" s="17">
        <v>73</v>
      </c>
      <c r="B74" s="25" t="s">
        <v>643</v>
      </c>
      <c r="C74" s="25" t="s">
        <v>585</v>
      </c>
      <c r="D74" s="19">
        <v>2288662.4</v>
      </c>
      <c r="E74" s="20">
        <f>D74*20%</f>
        <v>457732.48</v>
      </c>
      <c r="F74" s="23">
        <f>'Matriz de Informação GAT-2'!G347</f>
        <v>54458.888599999998</v>
      </c>
      <c r="G74" s="22">
        <f t="shared" si="3"/>
        <v>1776471.0314</v>
      </c>
    </row>
    <row r="75" spans="1:7">
      <c r="A75" s="17">
        <v>74</v>
      </c>
      <c r="B75" s="25" t="s">
        <v>1296</v>
      </c>
      <c r="C75" s="25" t="s">
        <v>585</v>
      </c>
      <c r="D75" s="19">
        <v>189650.6</v>
      </c>
      <c r="E75" s="20">
        <f>D75*27%</f>
        <v>51205.662000000004</v>
      </c>
      <c r="F75" s="23">
        <f>'Matriz de Informação GAT-2'!G354</f>
        <v>0</v>
      </c>
      <c r="G75" s="22">
        <f t="shared" si="3"/>
        <v>138444.93799999999</v>
      </c>
    </row>
    <row r="76" spans="1:7">
      <c r="A76" s="17">
        <v>75</v>
      </c>
      <c r="B76" s="25" t="s">
        <v>665</v>
      </c>
      <c r="C76" s="25" t="s">
        <v>666</v>
      </c>
      <c r="D76" s="19">
        <v>1707403.6</v>
      </c>
      <c r="E76" s="20">
        <f>D76*60%</f>
        <v>1024442.16</v>
      </c>
      <c r="F76" s="23">
        <f>'Matriz de Informação GAT-2'!G357</f>
        <v>728844.29099999997</v>
      </c>
      <c r="G76" s="22">
        <f t="shared" si="3"/>
        <v>-45882.850999999791</v>
      </c>
    </row>
    <row r="77" spans="1:7">
      <c r="A77" s="17">
        <v>76</v>
      </c>
      <c r="B77" s="25" t="s">
        <v>1297</v>
      </c>
      <c r="C77" s="25" t="s">
        <v>666</v>
      </c>
      <c r="D77" s="19">
        <v>6204070.5</v>
      </c>
      <c r="E77" s="20">
        <f>D77*90%</f>
        <v>5583663.4500000002</v>
      </c>
      <c r="F77" s="23">
        <f>'Matriz de Informação GAT-2'!G361</f>
        <v>33379.301299999999</v>
      </c>
      <c r="G77" s="22">
        <f t="shared" ref="G77:G108" si="4">D77-(E77+F77)</f>
        <v>587027.74869999941</v>
      </c>
    </row>
    <row r="78" spans="1:7">
      <c r="A78" s="17">
        <v>77</v>
      </c>
      <c r="B78" s="25" t="s">
        <v>680</v>
      </c>
      <c r="C78" s="25" t="s">
        <v>666</v>
      </c>
      <c r="D78" s="19">
        <v>5330308.3</v>
      </c>
      <c r="E78" s="20">
        <f>D78*90%</f>
        <v>4797277.47</v>
      </c>
      <c r="F78" s="23">
        <f>'Matriz de Informação GAT-2'!G361</f>
        <v>33379.301299999999</v>
      </c>
      <c r="G78" s="22">
        <f t="shared" si="4"/>
        <v>499651.52869999968</v>
      </c>
    </row>
    <row r="79" spans="1:7">
      <c r="A79" s="17">
        <v>78</v>
      </c>
      <c r="B79" s="25" t="s">
        <v>695</v>
      </c>
      <c r="C79" s="25" t="s">
        <v>666</v>
      </c>
      <c r="D79" s="19">
        <v>3816213.4</v>
      </c>
      <c r="E79" s="20">
        <f>D79*95%</f>
        <v>3625402.7299999995</v>
      </c>
      <c r="F79" s="23">
        <f>'Matriz de Informação GAT-2'!G371</f>
        <v>156480.28969999999</v>
      </c>
      <c r="G79" s="22">
        <f t="shared" si="4"/>
        <v>34330.38030000031</v>
      </c>
    </row>
    <row r="80" spans="1:7">
      <c r="A80" s="17">
        <v>79</v>
      </c>
      <c r="B80" s="25" t="s">
        <v>1298</v>
      </c>
      <c r="C80" s="25" t="s">
        <v>666</v>
      </c>
      <c r="D80" s="19">
        <v>702132.1</v>
      </c>
      <c r="E80" s="20">
        <f>D80*80%</f>
        <v>561705.68000000005</v>
      </c>
      <c r="F80" s="23">
        <f>'Matriz de Informação GAT-2'!G374</f>
        <v>0</v>
      </c>
      <c r="G80" s="22">
        <f t="shared" si="4"/>
        <v>140426.41999999993</v>
      </c>
    </row>
    <row r="81" spans="1:7">
      <c r="A81" s="17">
        <v>80</v>
      </c>
      <c r="B81" s="25" t="s">
        <v>1299</v>
      </c>
      <c r="C81" s="25" t="s">
        <v>666</v>
      </c>
      <c r="D81" s="19">
        <v>1199108.5</v>
      </c>
      <c r="E81" s="20">
        <f>D81*95%</f>
        <v>1139153.075</v>
      </c>
      <c r="F81" s="23">
        <f>'Matriz de Informação GAT-2'!G378</f>
        <v>0</v>
      </c>
      <c r="G81" s="22">
        <f t="shared" si="4"/>
        <v>59955.425000000047</v>
      </c>
    </row>
    <row r="82" spans="1:7">
      <c r="A82" s="17">
        <v>81</v>
      </c>
      <c r="B82" s="25" t="s">
        <v>1300</v>
      </c>
      <c r="C82" s="25" t="s">
        <v>701</v>
      </c>
      <c r="D82" s="19">
        <v>149018.6</v>
      </c>
      <c r="E82" s="20">
        <f>D82*0%</f>
        <v>0</v>
      </c>
      <c r="F82" s="23">
        <f>'Matriz de Informação GAT-2'!G381</f>
        <v>0</v>
      </c>
      <c r="G82" s="22">
        <f t="shared" si="4"/>
        <v>149018.6</v>
      </c>
    </row>
    <row r="83" spans="1:7">
      <c r="A83" s="17">
        <v>82</v>
      </c>
      <c r="B83" s="25" t="s">
        <v>707</v>
      </c>
      <c r="C83" s="25" t="s">
        <v>701</v>
      </c>
      <c r="D83" s="19">
        <v>87080.9</v>
      </c>
      <c r="E83" s="20">
        <f>D83*0%</f>
        <v>0</v>
      </c>
      <c r="F83" s="23">
        <f>'Matriz de Informação GAT-2'!G385</f>
        <v>22817.5609</v>
      </c>
      <c r="G83" s="22">
        <f t="shared" si="4"/>
        <v>64263.339099999997</v>
      </c>
    </row>
    <row r="84" spans="1:7">
      <c r="A84" s="17">
        <v>83</v>
      </c>
      <c r="B84" s="25" t="s">
        <v>1301</v>
      </c>
      <c r="C84" s="25" t="s">
        <v>727</v>
      </c>
      <c r="D84" s="19">
        <v>837279.5</v>
      </c>
      <c r="E84" s="20">
        <f>D84*0%</f>
        <v>0</v>
      </c>
      <c r="F84" s="23">
        <f>'Matriz de Informação GAT-2'!G391</f>
        <v>0</v>
      </c>
      <c r="G84" s="22">
        <f t="shared" si="4"/>
        <v>837279.5</v>
      </c>
    </row>
    <row r="85" spans="1:7">
      <c r="A85" s="17">
        <v>84</v>
      </c>
      <c r="B85" s="25" t="s">
        <v>1302</v>
      </c>
      <c r="C85" s="25" t="s">
        <v>727</v>
      </c>
      <c r="D85" s="19">
        <v>692174.6</v>
      </c>
      <c r="E85" s="20">
        <f>D85*0%</f>
        <v>0</v>
      </c>
      <c r="F85" s="23">
        <f>'Matriz de Informação GAT-2'!G394</f>
        <v>0</v>
      </c>
      <c r="G85" s="22">
        <f t="shared" si="4"/>
        <v>692174.6</v>
      </c>
    </row>
    <row r="86" spans="1:7">
      <c r="A86" s="17">
        <v>85</v>
      </c>
      <c r="B86" s="25" t="s">
        <v>1303</v>
      </c>
      <c r="C86" s="25" t="s">
        <v>727</v>
      </c>
      <c r="D86" s="19">
        <v>955051.3</v>
      </c>
      <c r="E86" s="20">
        <f>D86*10%</f>
        <v>95505.13</v>
      </c>
      <c r="F86" s="23">
        <f>'Matriz de Informação GAT-2'!G397</f>
        <v>0</v>
      </c>
      <c r="G86" s="22">
        <f t="shared" si="4"/>
        <v>859546.17</v>
      </c>
    </row>
    <row r="87" spans="1:7">
      <c r="A87" s="17">
        <v>86</v>
      </c>
      <c r="B87" s="25" t="s">
        <v>1304</v>
      </c>
      <c r="C87" s="25" t="s">
        <v>731</v>
      </c>
      <c r="D87" s="19">
        <v>310026.09999999998</v>
      </c>
      <c r="E87" s="20">
        <f>D87*0%</f>
        <v>0</v>
      </c>
      <c r="F87" s="23">
        <f>'Matriz de Informação GAT-2'!G400</f>
        <v>0</v>
      </c>
      <c r="G87" s="22">
        <f t="shared" si="4"/>
        <v>310026.09999999998</v>
      </c>
    </row>
    <row r="88" spans="1:7">
      <c r="A88" s="17">
        <v>87</v>
      </c>
      <c r="B88" s="25" t="s">
        <v>1305</v>
      </c>
      <c r="C88" s="25" t="s">
        <v>731</v>
      </c>
      <c r="D88" s="19">
        <v>1308495.7</v>
      </c>
      <c r="E88" s="20">
        <f>D88*0%</f>
        <v>0</v>
      </c>
      <c r="F88" s="23">
        <f>'Matriz de Informação GAT-2'!G403</f>
        <v>0</v>
      </c>
      <c r="G88" s="22">
        <f t="shared" si="4"/>
        <v>1308495.7</v>
      </c>
    </row>
    <row r="89" spans="1:7">
      <c r="A89" s="17">
        <v>88</v>
      </c>
      <c r="B89" s="25" t="s">
        <v>1306</v>
      </c>
      <c r="C89" s="25" t="s">
        <v>731</v>
      </c>
      <c r="D89" s="19">
        <v>361725.2</v>
      </c>
      <c r="E89" s="20">
        <f>D89*34%</f>
        <v>122986.56800000001</v>
      </c>
      <c r="F89" s="23">
        <f>'Matriz de Informação GAT-2'!G406</f>
        <v>0</v>
      </c>
      <c r="G89" s="22">
        <f t="shared" si="4"/>
        <v>238738.63199999998</v>
      </c>
    </row>
    <row r="90" spans="1:7">
      <c r="A90" s="17">
        <v>89</v>
      </c>
      <c r="B90" s="25" t="s">
        <v>1307</v>
      </c>
      <c r="C90" s="25" t="s">
        <v>731</v>
      </c>
      <c r="D90" s="19">
        <v>677401.8</v>
      </c>
      <c r="E90" s="20">
        <f>D90*30%</f>
        <v>203220.54</v>
      </c>
      <c r="F90" s="23">
        <f>'Matriz de Informação GAT-2'!G409</f>
        <v>0</v>
      </c>
      <c r="G90" s="22">
        <f t="shared" si="4"/>
        <v>474181.26</v>
      </c>
    </row>
    <row r="91" spans="1:7">
      <c r="A91" s="17">
        <v>90</v>
      </c>
      <c r="B91" s="25" t="s">
        <v>1308</v>
      </c>
      <c r="C91" s="25" t="s">
        <v>731</v>
      </c>
      <c r="D91" s="19">
        <v>376555</v>
      </c>
      <c r="E91" s="20">
        <f>D91*0%</f>
        <v>0</v>
      </c>
      <c r="F91" s="23">
        <f>'Matriz de Informação GAT-2'!G412</f>
        <v>0</v>
      </c>
      <c r="G91" s="22">
        <f t="shared" si="4"/>
        <v>376555</v>
      </c>
    </row>
    <row r="92" spans="1:7">
      <c r="A92" s="17">
        <v>91</v>
      </c>
      <c r="B92" s="25" t="s">
        <v>1309</v>
      </c>
      <c r="C92" s="25" t="s">
        <v>731</v>
      </c>
      <c r="D92" s="19">
        <v>336514.8</v>
      </c>
      <c r="E92" s="20">
        <f>D92*0%</f>
        <v>0</v>
      </c>
      <c r="F92" s="23">
        <f>'Matriz de Informação GAT-2'!G415</f>
        <v>0</v>
      </c>
      <c r="G92" s="22">
        <f t="shared" si="4"/>
        <v>336514.8</v>
      </c>
    </row>
    <row r="93" spans="1:7">
      <c r="A93" s="17">
        <v>92</v>
      </c>
      <c r="B93" s="25" t="s">
        <v>744</v>
      </c>
      <c r="C93" s="25" t="s">
        <v>731</v>
      </c>
      <c r="D93" s="19">
        <v>2538496</v>
      </c>
      <c r="E93" s="20">
        <f>D93*40%</f>
        <v>1015398.4</v>
      </c>
      <c r="F93" s="23">
        <f>'Matriz de Informação GAT-2'!F418</f>
        <v>430000</v>
      </c>
      <c r="G93" s="22">
        <f t="shared" si="4"/>
        <v>1093097.6000000001</v>
      </c>
    </row>
    <row r="94" spans="1:7">
      <c r="A94" s="17">
        <v>93</v>
      </c>
      <c r="B94" s="25" t="s">
        <v>1310</v>
      </c>
      <c r="C94" s="25" t="s">
        <v>727</v>
      </c>
      <c r="D94" s="19">
        <v>103907.2</v>
      </c>
      <c r="E94" s="20">
        <f>D94*0%</f>
        <v>0</v>
      </c>
      <c r="F94" s="23">
        <f>'Matriz de Informação GAT-2'!G427</f>
        <v>0</v>
      </c>
      <c r="G94" s="22">
        <f t="shared" si="4"/>
        <v>103907.2</v>
      </c>
    </row>
    <row r="95" spans="1:7">
      <c r="A95" s="17">
        <v>94</v>
      </c>
      <c r="B95" s="25" t="s">
        <v>1311</v>
      </c>
      <c r="C95" s="25" t="s">
        <v>731</v>
      </c>
      <c r="D95" s="19">
        <v>107665.2</v>
      </c>
      <c r="E95" s="20">
        <f>D95*0%</f>
        <v>0</v>
      </c>
      <c r="F95" s="23">
        <f>'Matriz de Informação GAT-2'!G430</f>
        <v>0</v>
      </c>
      <c r="G95" s="22">
        <f t="shared" si="4"/>
        <v>107665.2</v>
      </c>
    </row>
    <row r="96" spans="1:7">
      <c r="A96" s="17">
        <v>95</v>
      </c>
      <c r="B96" s="25" t="s">
        <v>1312</v>
      </c>
      <c r="C96" s="25" t="s">
        <v>731</v>
      </c>
      <c r="D96" s="19">
        <v>163225.1</v>
      </c>
      <c r="E96" s="20">
        <f>D96*44%</f>
        <v>71819.044000000009</v>
      </c>
      <c r="F96" s="23">
        <f>'Matriz de Informação GAT-2'!G433</f>
        <v>0</v>
      </c>
      <c r="G96" s="22">
        <f t="shared" si="4"/>
        <v>91406.055999999997</v>
      </c>
    </row>
    <row r="97" spans="1:7">
      <c r="A97" s="17">
        <v>96</v>
      </c>
      <c r="B97" s="25" t="s">
        <v>1313</v>
      </c>
      <c r="C97" s="25" t="s">
        <v>731</v>
      </c>
      <c r="D97" s="19">
        <v>351731.8</v>
      </c>
      <c r="E97" s="20">
        <f>D97*39%</f>
        <v>137175.402</v>
      </c>
      <c r="F97" s="23">
        <f>'Matriz de Informação GAT-2'!G436</f>
        <v>0</v>
      </c>
      <c r="G97" s="22">
        <f t="shared" si="4"/>
        <v>214556.39799999999</v>
      </c>
    </row>
    <row r="98" spans="1:7">
      <c r="A98" s="17">
        <v>97</v>
      </c>
      <c r="B98" s="25" t="s">
        <v>780</v>
      </c>
      <c r="C98" s="25" t="s">
        <v>774</v>
      </c>
      <c r="D98" s="19">
        <v>102888.9</v>
      </c>
      <c r="E98" s="20">
        <f>D98*0%</f>
        <v>0</v>
      </c>
      <c r="F98" s="23">
        <f>'Matriz de Informação GAT-2'!G439</f>
        <v>100324.48000000001</v>
      </c>
      <c r="G98" s="22">
        <f t="shared" si="4"/>
        <v>2564.4199999999837</v>
      </c>
    </row>
    <row r="99" spans="1:7">
      <c r="A99" s="17">
        <v>98</v>
      </c>
      <c r="B99" s="25" t="s">
        <v>1314</v>
      </c>
      <c r="C99" s="25" t="s">
        <v>774</v>
      </c>
      <c r="D99" s="19">
        <v>60979.199999999997</v>
      </c>
      <c r="E99" s="20">
        <f>D99*0%</f>
        <v>0</v>
      </c>
      <c r="F99" s="23">
        <f>'Matriz de Informação GAT-2'!G453</f>
        <v>236.81649999999999</v>
      </c>
      <c r="G99" s="22">
        <f t="shared" si="4"/>
        <v>60742.383499999996</v>
      </c>
    </row>
    <row r="100" spans="1:7">
      <c r="A100" s="17">
        <v>99</v>
      </c>
      <c r="B100" s="25" t="s">
        <v>830</v>
      </c>
      <c r="C100" s="25" t="s">
        <v>774</v>
      </c>
      <c r="D100" s="19">
        <v>67267.5</v>
      </c>
      <c r="E100" s="20">
        <f>D100*36%</f>
        <v>24216.3</v>
      </c>
      <c r="F100" s="23">
        <f>'Matriz de Informação GAT-2'!G456</f>
        <v>9250.1326000000008</v>
      </c>
      <c r="G100" s="22">
        <f t="shared" si="4"/>
        <v>33801.0674</v>
      </c>
    </row>
    <row r="101" spans="1:7">
      <c r="A101" s="17">
        <v>100</v>
      </c>
      <c r="B101" s="25" t="s">
        <v>840</v>
      </c>
      <c r="C101" s="25" t="s">
        <v>774</v>
      </c>
      <c r="D101" s="19">
        <v>47144.9</v>
      </c>
      <c r="E101" s="20">
        <f>D101*0%</f>
        <v>0</v>
      </c>
      <c r="F101" s="23">
        <f>'Matriz de Informação GAT-2'!G462</f>
        <v>43339.107300000003</v>
      </c>
      <c r="G101" s="22">
        <f t="shared" si="4"/>
        <v>3805.7926999999981</v>
      </c>
    </row>
    <row r="102" spans="1:7">
      <c r="A102" s="17">
        <v>101</v>
      </c>
      <c r="B102" s="25" t="s">
        <v>1315</v>
      </c>
      <c r="C102" s="25" t="s">
        <v>774</v>
      </c>
      <c r="D102" s="19">
        <v>32526.5</v>
      </c>
      <c r="E102" s="20">
        <f>D102*0%</f>
        <v>0</v>
      </c>
      <c r="F102" s="23" t="e">
        <f>'Matriz de Informação GAT-2'!#REF!</f>
        <v>#REF!</v>
      </c>
      <c r="G102" s="22" t="e">
        <f t="shared" si="4"/>
        <v>#REF!</v>
      </c>
    </row>
    <row r="103" spans="1:7">
      <c r="A103" s="17">
        <v>102</v>
      </c>
      <c r="B103" s="25" t="s">
        <v>1316</v>
      </c>
      <c r="C103" s="25" t="s">
        <v>774</v>
      </c>
      <c r="D103" s="19">
        <v>85566.399999999994</v>
      </c>
      <c r="E103" s="20">
        <f>D103*25%</f>
        <v>21391.599999999999</v>
      </c>
      <c r="F103" s="23" t="e">
        <f>'Matriz de Informação GAT-2'!#REF!</f>
        <v>#REF!</v>
      </c>
      <c r="G103" s="22" t="e">
        <f t="shared" si="4"/>
        <v>#REF!</v>
      </c>
    </row>
    <row r="104" spans="1:7">
      <c r="A104" s="17">
        <v>103</v>
      </c>
      <c r="B104" s="25" t="s">
        <v>857</v>
      </c>
      <c r="C104" s="25" t="s">
        <v>774</v>
      </c>
      <c r="D104" s="19">
        <v>79598.7</v>
      </c>
      <c r="E104" s="20">
        <f>D104*0%</f>
        <v>0</v>
      </c>
      <c r="F104" s="23">
        <f>'Matriz de Informação GAT-2'!G468</f>
        <v>31734.532599999999</v>
      </c>
      <c r="G104" s="22">
        <f t="shared" si="4"/>
        <v>47864.167399999998</v>
      </c>
    </row>
    <row r="105" spans="1:7">
      <c r="A105" s="17">
        <v>104</v>
      </c>
      <c r="B105" s="25" t="s">
        <v>885</v>
      </c>
      <c r="C105" s="25" t="s">
        <v>774</v>
      </c>
      <c r="D105" s="19">
        <v>45772.5</v>
      </c>
      <c r="E105" s="20">
        <f>D105*0%</f>
        <v>0</v>
      </c>
      <c r="F105" s="23">
        <f>'Matriz de Informação GAT-2'!G487</f>
        <v>46868.015100000004</v>
      </c>
      <c r="G105" s="22">
        <f t="shared" si="4"/>
        <v>-1095.5151000000042</v>
      </c>
    </row>
    <row r="106" spans="1:7">
      <c r="A106" s="17">
        <v>105</v>
      </c>
      <c r="B106" s="25" t="s">
        <v>903</v>
      </c>
      <c r="C106" s="25" t="s">
        <v>774</v>
      </c>
      <c r="D106" s="19">
        <v>53762.5</v>
      </c>
      <c r="E106" s="20">
        <f>D106*0%</f>
        <v>0</v>
      </c>
      <c r="F106" s="23">
        <f>'Matriz de Informação GAT-2'!G492</f>
        <v>35628.620599999995</v>
      </c>
      <c r="G106" s="22">
        <f t="shared" si="4"/>
        <v>18133.879400000005</v>
      </c>
    </row>
    <row r="107" spans="1:7">
      <c r="A107" s="17">
        <v>106</v>
      </c>
      <c r="B107" s="25" t="s">
        <v>915</v>
      </c>
      <c r="C107" s="25" t="s">
        <v>774</v>
      </c>
      <c r="D107" s="19">
        <v>74346.600000000006</v>
      </c>
      <c r="E107" s="20">
        <f>D107*0%</f>
        <v>0</v>
      </c>
      <c r="F107" s="23">
        <f>'Matriz de Informação GAT-2'!G497</f>
        <v>0</v>
      </c>
      <c r="G107" s="22">
        <f t="shared" si="4"/>
        <v>74346.600000000006</v>
      </c>
    </row>
    <row r="108" spans="1:7">
      <c r="A108" s="17">
        <v>107</v>
      </c>
      <c r="B108" s="25" t="s">
        <v>1317</v>
      </c>
      <c r="C108" s="25" t="s">
        <v>774</v>
      </c>
      <c r="D108" s="19">
        <v>167724.9</v>
      </c>
      <c r="E108" s="20">
        <f>D108*95%</f>
        <v>159338.655</v>
      </c>
      <c r="F108" s="23">
        <f>'Matriz de Informação GAT-2'!G502</f>
        <v>0</v>
      </c>
      <c r="G108" s="22">
        <f t="shared" si="4"/>
        <v>8386.2449999999953</v>
      </c>
    </row>
    <row r="109" spans="1:7">
      <c r="A109" s="17">
        <v>108</v>
      </c>
      <c r="B109" s="25" t="s">
        <v>941</v>
      </c>
      <c r="C109" s="25" t="s">
        <v>774</v>
      </c>
      <c r="D109" s="19">
        <v>19591.8</v>
      </c>
      <c r="E109" s="20">
        <f>D109*85%</f>
        <v>16653.03</v>
      </c>
      <c r="F109" s="23">
        <f>'Matriz de Informação GAT-2'!G505</f>
        <v>7136.4365010000001</v>
      </c>
      <c r="G109" s="22">
        <f t="shared" ref="G109:G116" si="5">D109-(E109+F109)</f>
        <v>-4197.6665009999997</v>
      </c>
    </row>
    <row r="110" spans="1:7">
      <c r="A110" s="17">
        <v>109</v>
      </c>
      <c r="B110" s="25" t="s">
        <v>1003</v>
      </c>
      <c r="C110" s="25" t="s">
        <v>774</v>
      </c>
      <c r="D110" s="19">
        <v>20641.400000000001</v>
      </c>
      <c r="E110" s="20">
        <f>D110*0%</f>
        <v>0</v>
      </c>
      <c r="F110" s="23">
        <f>'Matriz de Informação GAT-2'!G535</f>
        <v>28.660699999999999</v>
      </c>
      <c r="G110" s="22">
        <f t="shared" si="5"/>
        <v>20612.739300000001</v>
      </c>
    </row>
    <row r="111" spans="1:7">
      <c r="A111" s="17">
        <v>110</v>
      </c>
      <c r="B111" s="25" t="s">
        <v>1014</v>
      </c>
      <c r="C111" s="25" t="s">
        <v>774</v>
      </c>
      <c r="D111" s="19">
        <v>53907.9</v>
      </c>
      <c r="E111" s="20">
        <f>D111*0%</f>
        <v>0</v>
      </c>
      <c r="F111" s="23">
        <f>'Matriz de Informação GAT-2'!G538</f>
        <v>674.50279999999998</v>
      </c>
      <c r="G111" s="22">
        <f t="shared" si="5"/>
        <v>53233.397199999999</v>
      </c>
    </row>
    <row r="112" spans="1:7">
      <c r="A112" s="17">
        <v>111</v>
      </c>
      <c r="B112" s="25" t="s">
        <v>1045</v>
      </c>
      <c r="C112" s="25" t="s">
        <v>1040</v>
      </c>
      <c r="D112" s="19">
        <v>19050.3</v>
      </c>
      <c r="E112" s="20">
        <f>D112*0%</f>
        <v>0</v>
      </c>
      <c r="F112" s="23">
        <f>'Matriz de Informação GAT-2'!G546</f>
        <v>246802.03189999997</v>
      </c>
      <c r="G112" s="22">
        <f t="shared" si="5"/>
        <v>-227751.73189999998</v>
      </c>
    </row>
    <row r="113" spans="1:7">
      <c r="A113" s="17">
        <v>112</v>
      </c>
      <c r="B113" s="25" t="s">
        <v>1058</v>
      </c>
      <c r="C113" s="25" t="s">
        <v>1040</v>
      </c>
      <c r="D113" s="19">
        <v>105940.6</v>
      </c>
      <c r="E113" s="20">
        <v>2.0649000000000002</v>
      </c>
      <c r="F113" s="23">
        <f>'Matriz de Informação GAT-2'!G554</f>
        <v>96770.724900000001</v>
      </c>
      <c r="G113" s="22">
        <f t="shared" si="5"/>
        <v>9167.8102000000072</v>
      </c>
    </row>
    <row r="114" spans="1:7">
      <c r="A114" s="17">
        <v>113</v>
      </c>
      <c r="B114" s="25" t="s">
        <v>1071</v>
      </c>
      <c r="C114" s="25" t="s">
        <v>1040</v>
      </c>
      <c r="D114" s="19">
        <v>18782.599999999999</v>
      </c>
      <c r="E114" s="20">
        <f>D114*0%</f>
        <v>0</v>
      </c>
      <c r="F114" s="23">
        <f>'Matriz de Informação GAT-2'!G558</f>
        <v>4680.1984999999995</v>
      </c>
      <c r="G114" s="22">
        <f t="shared" si="5"/>
        <v>14102.4015</v>
      </c>
    </row>
    <row r="115" spans="1:7">
      <c r="A115" s="17">
        <v>114</v>
      </c>
      <c r="B115" s="25" t="s">
        <v>1142</v>
      </c>
      <c r="C115" s="25" t="s">
        <v>1040</v>
      </c>
      <c r="D115" s="19">
        <v>10334.299999999999</v>
      </c>
      <c r="E115" s="20">
        <f>D115*0%</f>
        <v>0</v>
      </c>
      <c r="F115" s="23">
        <f>'Matriz de Informação GAT-2'!G579</f>
        <v>2072.5998</v>
      </c>
      <c r="G115" s="22">
        <f t="shared" si="5"/>
        <v>8261.7001999999993</v>
      </c>
    </row>
    <row r="116" spans="1:7">
      <c r="A116" s="17">
        <v>115</v>
      </c>
      <c r="B116" s="25" t="s">
        <v>1152</v>
      </c>
      <c r="C116" s="25" t="s">
        <v>1040</v>
      </c>
      <c r="D116" s="19">
        <v>27815.4</v>
      </c>
      <c r="E116" s="20">
        <f>D116*0%</f>
        <v>0</v>
      </c>
      <c r="F116" s="23">
        <f>'Matriz de Informação GAT-2'!G585</f>
        <v>1419.4276999999997</v>
      </c>
      <c r="G116" s="22">
        <f t="shared" si="5"/>
        <v>26395.972300000001</v>
      </c>
    </row>
  </sheetData>
  <pageMargins left="0.51180555555555596" right="0.51180555555555596" top="0.78680555555555598" bottom="0.78680555555555598" header="0.31388888888888899" footer="0.31388888888888899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7"/>
  <sheetViews>
    <sheetView topLeftCell="A106" zoomScale="55" zoomScaleNormal="55" workbookViewId="0">
      <selection activeCell="D7" sqref="D7"/>
    </sheetView>
  </sheetViews>
  <sheetFormatPr defaultColWidth="9" defaultRowHeight="12.75"/>
  <cols>
    <col min="1" max="1" width="58.140625" customWidth="1"/>
    <col min="2" max="2" width="51.5703125" customWidth="1"/>
    <col min="3" max="3" width="39.5703125" customWidth="1"/>
  </cols>
  <sheetData>
    <row r="1" spans="1:3" s="7" customFormat="1" ht="54">
      <c r="A1" s="8" t="s">
        <v>1318</v>
      </c>
      <c r="B1" s="8" t="s">
        <v>1319</v>
      </c>
      <c r="C1" s="8" t="s">
        <v>1320</v>
      </c>
    </row>
    <row r="2" spans="1:3" ht="18">
      <c r="A2" s="9" t="s">
        <v>192</v>
      </c>
      <c r="B2" s="10">
        <v>61627.1</v>
      </c>
      <c r="C2" s="10">
        <v>13182.1718</v>
      </c>
    </row>
    <row r="3" spans="1:3" ht="18">
      <c r="A3" s="9" t="s">
        <v>1301</v>
      </c>
      <c r="B3" s="10">
        <v>837279.5</v>
      </c>
      <c r="C3" s="10">
        <v>0</v>
      </c>
    </row>
    <row r="4" spans="1:3" ht="18">
      <c r="A4" s="9" t="s">
        <v>1281</v>
      </c>
      <c r="B4" s="10">
        <v>711396.1</v>
      </c>
      <c r="C4" s="10">
        <v>0</v>
      </c>
    </row>
    <row r="5" spans="1:3" ht="18">
      <c r="A5" s="9" t="s">
        <v>1292</v>
      </c>
      <c r="B5" s="10">
        <v>2364545.2000000002</v>
      </c>
      <c r="C5" s="10">
        <v>0</v>
      </c>
    </row>
    <row r="6" spans="1:3" ht="18">
      <c r="A6" s="9" t="s">
        <v>391</v>
      </c>
      <c r="B6" s="10">
        <v>15953373</v>
      </c>
      <c r="C6" s="10">
        <v>6442000</v>
      </c>
    </row>
    <row r="7" spans="1:3" ht="18">
      <c r="A7" s="9" t="s">
        <v>1302</v>
      </c>
      <c r="B7" s="10">
        <v>692174.6</v>
      </c>
      <c r="C7" s="10">
        <v>0</v>
      </c>
    </row>
    <row r="8" spans="1:3" ht="18">
      <c r="A8" s="9" t="s">
        <v>1045</v>
      </c>
      <c r="B8" s="10">
        <v>19050.3</v>
      </c>
      <c r="C8" s="10">
        <v>24.675000000000001</v>
      </c>
    </row>
    <row r="9" spans="1:3" ht="18">
      <c r="A9" s="9" t="s">
        <v>1267</v>
      </c>
      <c r="B9" s="10">
        <v>1189550.6000000001</v>
      </c>
      <c r="C9" s="10">
        <v>94958.828099999999</v>
      </c>
    </row>
    <row r="10" spans="1:3" ht="18">
      <c r="A10" s="9" t="s">
        <v>20</v>
      </c>
      <c r="B10" s="10">
        <v>109154.1</v>
      </c>
      <c r="C10" s="10">
        <v>32.314300000000003</v>
      </c>
    </row>
    <row r="11" spans="1:3" ht="18">
      <c r="A11" s="9" t="s">
        <v>206</v>
      </c>
      <c r="B11" s="10">
        <v>181184</v>
      </c>
      <c r="C11" s="10">
        <v>0</v>
      </c>
    </row>
    <row r="12" spans="1:3" ht="18">
      <c r="A12" s="9" t="s">
        <v>665</v>
      </c>
      <c r="B12" s="10">
        <v>1707403.6</v>
      </c>
      <c r="C12" s="10">
        <v>728844.29099999997</v>
      </c>
    </row>
    <row r="13" spans="1:3" ht="18">
      <c r="A13" s="9" t="s">
        <v>1282</v>
      </c>
      <c r="B13" s="10">
        <v>295644.90000000002</v>
      </c>
      <c r="C13" s="10">
        <v>0</v>
      </c>
    </row>
    <row r="14" spans="1:3" ht="18">
      <c r="A14" s="9" t="s">
        <v>1058</v>
      </c>
      <c r="B14" s="10">
        <v>105940.6</v>
      </c>
      <c r="C14" s="10">
        <v>9.0765999999999991</v>
      </c>
    </row>
    <row r="15" spans="1:3" ht="18">
      <c r="A15" s="9" t="s">
        <v>1293</v>
      </c>
      <c r="B15" s="10">
        <v>439841.9</v>
      </c>
      <c r="C15" s="10">
        <v>0</v>
      </c>
    </row>
    <row r="16" spans="1:3" ht="18">
      <c r="A16" s="9" t="s">
        <v>1071</v>
      </c>
      <c r="B16" s="10">
        <v>18782.599999999999</v>
      </c>
      <c r="C16" s="10">
        <v>64.455600000000004</v>
      </c>
    </row>
    <row r="17" spans="1:3" ht="18">
      <c r="A17" s="9" t="s">
        <v>433</v>
      </c>
      <c r="B17" s="10">
        <v>281647.90000000002</v>
      </c>
      <c r="C17" s="10">
        <v>2923.7087999999999</v>
      </c>
    </row>
    <row r="18" spans="1:3" ht="18">
      <c r="A18" s="9" t="s">
        <v>35</v>
      </c>
      <c r="B18" s="10">
        <v>58673.7</v>
      </c>
      <c r="C18" s="10">
        <v>98.203100000000006</v>
      </c>
    </row>
    <row r="19" spans="1:3" ht="18">
      <c r="A19" s="9" t="s">
        <v>53</v>
      </c>
      <c r="B19" s="10">
        <v>209193</v>
      </c>
      <c r="C19" s="10">
        <v>537.04100000000005</v>
      </c>
    </row>
    <row r="20" spans="1:3" ht="18">
      <c r="A20" s="9" t="s">
        <v>1268</v>
      </c>
      <c r="B20" s="10">
        <v>636257.5</v>
      </c>
      <c r="C20" s="10">
        <v>0</v>
      </c>
    </row>
    <row r="21" spans="1:3" ht="18">
      <c r="A21" s="9" t="s">
        <v>1274</v>
      </c>
      <c r="B21" s="10">
        <v>128847.7</v>
      </c>
      <c r="C21" s="10">
        <v>0</v>
      </c>
    </row>
    <row r="22" spans="1:3" ht="18">
      <c r="A22" s="9" t="s">
        <v>1303</v>
      </c>
      <c r="B22" s="10">
        <v>955051.3</v>
      </c>
      <c r="C22" s="10">
        <v>240000</v>
      </c>
    </row>
    <row r="23" spans="1:3" ht="18">
      <c r="A23" s="9" t="s">
        <v>1304</v>
      </c>
      <c r="B23" s="10">
        <v>310026.09999999998</v>
      </c>
      <c r="C23" s="10">
        <v>0</v>
      </c>
    </row>
    <row r="24" spans="1:3" ht="18">
      <c r="A24" s="9" t="s">
        <v>1256</v>
      </c>
      <c r="B24" s="10">
        <v>246197.2</v>
      </c>
      <c r="C24" s="10">
        <v>0</v>
      </c>
    </row>
    <row r="25" spans="1:3" ht="18">
      <c r="A25" s="9" t="s">
        <v>1275</v>
      </c>
      <c r="B25" s="10">
        <v>314640.7</v>
      </c>
      <c r="C25" s="10">
        <v>0</v>
      </c>
    </row>
    <row r="26" spans="1:3" ht="18">
      <c r="A26" s="9" t="s">
        <v>66</v>
      </c>
      <c r="B26" s="10">
        <v>61469.3</v>
      </c>
      <c r="C26" s="10">
        <v>47.229399999999998</v>
      </c>
    </row>
    <row r="27" spans="1:3" ht="18">
      <c r="A27" s="9" t="s">
        <v>220</v>
      </c>
      <c r="B27" s="10">
        <v>289955.3</v>
      </c>
      <c r="C27" s="10">
        <v>0</v>
      </c>
    </row>
    <row r="28" spans="1:3" ht="18">
      <c r="A28" s="9" t="s">
        <v>780</v>
      </c>
      <c r="B28" s="10">
        <v>102888.9</v>
      </c>
      <c r="C28" s="10">
        <v>100324.49159999999</v>
      </c>
    </row>
    <row r="29" spans="1:3" ht="18">
      <c r="A29" s="9" t="s">
        <v>1305</v>
      </c>
      <c r="B29" s="10">
        <v>1308495.7</v>
      </c>
      <c r="C29" s="10">
        <v>0</v>
      </c>
    </row>
    <row r="30" spans="1:3" ht="18">
      <c r="A30" s="9" t="s">
        <v>1314</v>
      </c>
      <c r="B30" s="10">
        <v>60979.199999999997</v>
      </c>
      <c r="C30" s="10">
        <v>0</v>
      </c>
    </row>
    <row r="31" spans="1:3" ht="18">
      <c r="A31" s="9" t="s">
        <v>522</v>
      </c>
      <c r="B31" s="10">
        <v>582948.19999999995</v>
      </c>
      <c r="C31" s="10">
        <v>715.30669999999998</v>
      </c>
    </row>
    <row r="32" spans="1:3" ht="18">
      <c r="A32" s="9" t="s">
        <v>1259</v>
      </c>
      <c r="B32" s="10">
        <v>69094.7</v>
      </c>
      <c r="C32" s="10">
        <v>0</v>
      </c>
    </row>
    <row r="33" spans="1:3" ht="18">
      <c r="A33" s="9" t="s">
        <v>1283</v>
      </c>
      <c r="B33" s="10">
        <v>1708500.1</v>
      </c>
      <c r="C33" s="10">
        <v>153.96809999999999</v>
      </c>
    </row>
    <row r="34" spans="1:3" ht="18">
      <c r="A34" s="9" t="s">
        <v>1276</v>
      </c>
      <c r="B34" s="10">
        <v>236874.3</v>
      </c>
      <c r="C34" s="10">
        <v>0</v>
      </c>
    </row>
    <row r="35" spans="1:3" ht="18">
      <c r="A35" s="9" t="s">
        <v>1306</v>
      </c>
      <c r="B35" s="10">
        <v>361725.2</v>
      </c>
      <c r="C35" s="10">
        <v>0</v>
      </c>
    </row>
    <row r="36" spans="1:3" ht="18">
      <c r="A36" s="9" t="s">
        <v>1294</v>
      </c>
      <c r="B36" s="10">
        <v>143115.70000000001</v>
      </c>
      <c r="C36" s="10">
        <v>0</v>
      </c>
    </row>
    <row r="37" spans="1:3" ht="18">
      <c r="A37" s="9" t="s">
        <v>830</v>
      </c>
      <c r="B37" s="10">
        <v>67267.5</v>
      </c>
      <c r="C37" s="10">
        <v>43.261099999999999</v>
      </c>
    </row>
    <row r="38" spans="1:3" ht="18">
      <c r="A38" s="9" t="s">
        <v>449</v>
      </c>
      <c r="B38" s="10">
        <v>295673.40000000002</v>
      </c>
      <c r="C38" s="10">
        <v>89729.162100000001</v>
      </c>
    </row>
    <row r="39" spans="1:3" ht="18">
      <c r="A39" s="9" t="s">
        <v>589</v>
      </c>
      <c r="B39" s="10">
        <v>1177062.8</v>
      </c>
      <c r="C39" s="10">
        <v>503125</v>
      </c>
    </row>
    <row r="40" spans="1:3" ht="18">
      <c r="A40" s="9" t="s">
        <v>1284</v>
      </c>
      <c r="B40" s="10">
        <v>344428.5</v>
      </c>
      <c r="C40" s="10">
        <v>0</v>
      </c>
    </row>
    <row r="41" spans="1:3" ht="18">
      <c r="A41" s="9" t="s">
        <v>420</v>
      </c>
      <c r="B41" s="10">
        <v>854011.3</v>
      </c>
      <c r="C41" s="10">
        <v>24218.3989</v>
      </c>
    </row>
    <row r="42" spans="1:3" ht="18">
      <c r="A42" s="9" t="s">
        <v>840</v>
      </c>
      <c r="B42" s="10">
        <v>47144.9</v>
      </c>
      <c r="C42" s="10">
        <v>43339.107300000003</v>
      </c>
    </row>
    <row r="43" spans="1:3" ht="18">
      <c r="A43" s="9" t="s">
        <v>231</v>
      </c>
      <c r="B43" s="10">
        <v>521555.5</v>
      </c>
      <c r="C43" s="10">
        <v>6702.1692999999996</v>
      </c>
    </row>
    <row r="44" spans="1:3" ht="18">
      <c r="A44" s="9" t="s">
        <v>1260</v>
      </c>
      <c r="B44" s="10">
        <v>137936.20000000001</v>
      </c>
      <c r="C44" s="10">
        <v>0</v>
      </c>
    </row>
    <row r="45" spans="1:3" ht="18">
      <c r="A45" s="9" t="s">
        <v>1297</v>
      </c>
      <c r="B45" s="10">
        <v>6204070.5</v>
      </c>
      <c r="C45" s="10">
        <v>0</v>
      </c>
    </row>
    <row r="46" spans="1:3" ht="18">
      <c r="A46" s="9" t="s">
        <v>368</v>
      </c>
      <c r="B46" s="10">
        <v>788010.7</v>
      </c>
      <c r="C46" s="10">
        <v>433.10289999999998</v>
      </c>
    </row>
    <row r="47" spans="1:3" ht="18">
      <c r="A47" s="9" t="s">
        <v>680</v>
      </c>
      <c r="B47" s="10">
        <v>5330308.3</v>
      </c>
      <c r="C47" s="10">
        <v>0</v>
      </c>
    </row>
    <row r="48" spans="1:3" ht="18">
      <c r="A48" s="9" t="s">
        <v>1263</v>
      </c>
      <c r="B48" s="10">
        <v>200831.5</v>
      </c>
      <c r="C48" s="10">
        <v>0</v>
      </c>
    </row>
    <row r="49" spans="1:3" ht="18">
      <c r="A49" s="9" t="s">
        <v>1300</v>
      </c>
      <c r="B49" s="10">
        <v>149018.6</v>
      </c>
      <c r="C49" s="10">
        <v>0</v>
      </c>
    </row>
    <row r="50" spans="1:3" ht="18">
      <c r="A50" s="9" t="s">
        <v>1261</v>
      </c>
      <c r="B50" s="10">
        <v>46949.2</v>
      </c>
      <c r="C50" s="10">
        <v>0</v>
      </c>
    </row>
    <row r="51" spans="1:3" ht="18">
      <c r="A51" s="9" t="s">
        <v>1315</v>
      </c>
      <c r="B51" s="10">
        <v>32526.5</v>
      </c>
      <c r="C51" s="10">
        <v>307.28919999999999</v>
      </c>
    </row>
    <row r="52" spans="1:3" ht="18">
      <c r="A52" s="9" t="s">
        <v>1316</v>
      </c>
      <c r="B52" s="10">
        <v>85566.399999999994</v>
      </c>
      <c r="C52" s="10">
        <v>9417.0082999999995</v>
      </c>
    </row>
    <row r="53" spans="1:3" ht="18">
      <c r="A53" s="9" t="s">
        <v>857</v>
      </c>
      <c r="B53" s="10">
        <v>79598.7</v>
      </c>
      <c r="C53" s="10">
        <v>4462.7194</v>
      </c>
    </row>
    <row r="54" spans="1:3" ht="18">
      <c r="A54" s="9" t="s">
        <v>1142</v>
      </c>
      <c r="B54" s="10">
        <v>10334.299999999999</v>
      </c>
      <c r="C54" s="10">
        <v>0.03</v>
      </c>
    </row>
    <row r="55" spans="1:3" ht="18">
      <c r="A55" s="9" t="s">
        <v>1269</v>
      </c>
      <c r="B55" s="10">
        <v>827262.9</v>
      </c>
      <c r="C55" s="10">
        <v>0</v>
      </c>
    </row>
    <row r="56" spans="1:3" ht="18">
      <c r="A56" s="9" t="s">
        <v>1307</v>
      </c>
      <c r="B56" s="10">
        <v>677401.8</v>
      </c>
      <c r="C56" s="10">
        <v>0</v>
      </c>
    </row>
    <row r="57" spans="1:3" ht="18">
      <c r="A57" s="9" t="s">
        <v>707</v>
      </c>
      <c r="B57" s="10">
        <v>87080.9</v>
      </c>
      <c r="C57" s="10">
        <v>17991.4424</v>
      </c>
    </row>
    <row r="58" spans="1:3" ht="18">
      <c r="A58" s="9" t="s">
        <v>596</v>
      </c>
      <c r="B58" s="10">
        <v>1815256</v>
      </c>
      <c r="C58" s="10">
        <v>0</v>
      </c>
    </row>
    <row r="59" spans="1:3" ht="18">
      <c r="A59" s="9" t="s">
        <v>1308</v>
      </c>
      <c r="B59" s="10">
        <v>376555</v>
      </c>
      <c r="C59" s="10">
        <v>0</v>
      </c>
    </row>
    <row r="60" spans="1:3" ht="18">
      <c r="A60" s="9" t="s">
        <v>1262</v>
      </c>
      <c r="B60" s="10">
        <v>280931.20000000001</v>
      </c>
      <c r="C60" s="10">
        <v>0</v>
      </c>
    </row>
    <row r="61" spans="1:3" ht="18">
      <c r="A61" s="9" t="s">
        <v>1264</v>
      </c>
      <c r="B61" s="10">
        <v>156418.4</v>
      </c>
      <c r="C61" s="10">
        <v>0</v>
      </c>
    </row>
    <row r="62" spans="1:3" ht="18">
      <c r="A62" s="9" t="s">
        <v>102</v>
      </c>
      <c r="B62" s="10">
        <v>48985.2</v>
      </c>
      <c r="C62" s="10">
        <v>128.9332</v>
      </c>
    </row>
    <row r="63" spans="1:3" ht="18">
      <c r="A63" s="9" t="s">
        <v>695</v>
      </c>
      <c r="B63" s="10">
        <v>3816213.4</v>
      </c>
      <c r="C63" s="10">
        <v>420588.48989999999</v>
      </c>
    </row>
    <row r="64" spans="1:3" ht="18">
      <c r="A64" s="9" t="s">
        <v>1265</v>
      </c>
      <c r="B64" s="10">
        <v>1539871.4</v>
      </c>
      <c r="C64" s="10">
        <v>0</v>
      </c>
    </row>
    <row r="65" spans="1:3" ht="18">
      <c r="A65" s="9" t="s">
        <v>1295</v>
      </c>
      <c r="B65" s="10">
        <v>2802141.9</v>
      </c>
      <c r="C65" s="10">
        <v>0</v>
      </c>
    </row>
    <row r="66" spans="1:3" ht="18">
      <c r="A66" s="9" t="s">
        <v>610</v>
      </c>
      <c r="B66" s="10">
        <v>10760329.199999999</v>
      </c>
      <c r="C66" s="10">
        <v>2235169.2023</v>
      </c>
    </row>
    <row r="67" spans="1:3" ht="18">
      <c r="A67" s="9" t="s">
        <v>285</v>
      </c>
      <c r="B67" s="10">
        <v>56238.7</v>
      </c>
      <c r="C67" s="10">
        <v>652.10760000000005</v>
      </c>
    </row>
    <row r="68" spans="1:3" ht="18">
      <c r="A68" s="9" t="s">
        <v>1285</v>
      </c>
      <c r="B68" s="10">
        <v>1441056.7</v>
      </c>
      <c r="C68" s="10">
        <v>0</v>
      </c>
    </row>
    <row r="69" spans="1:3" ht="18">
      <c r="A69" s="9" t="s">
        <v>1270</v>
      </c>
      <c r="B69" s="10">
        <v>1183233.3</v>
      </c>
      <c r="C69" s="10">
        <v>0</v>
      </c>
    </row>
    <row r="70" spans="1:3" ht="18">
      <c r="A70" s="9" t="s">
        <v>1277</v>
      </c>
      <c r="B70" s="10">
        <v>98436.2</v>
      </c>
      <c r="C70" s="10">
        <v>0</v>
      </c>
    </row>
    <row r="71" spans="1:3" ht="18">
      <c r="A71" s="9" t="s">
        <v>499</v>
      </c>
      <c r="B71" s="10">
        <v>688620.8</v>
      </c>
      <c r="C71" s="10">
        <v>45256.496099999997</v>
      </c>
    </row>
    <row r="72" spans="1:3" ht="18">
      <c r="A72" s="9" t="s">
        <v>1286</v>
      </c>
      <c r="B72" s="10">
        <v>167141.9</v>
      </c>
      <c r="C72" s="10">
        <v>0</v>
      </c>
    </row>
    <row r="73" spans="1:3" ht="18">
      <c r="A73" s="9" t="s">
        <v>110</v>
      </c>
      <c r="B73" s="10">
        <v>45022.2</v>
      </c>
      <c r="C73" s="10">
        <v>0</v>
      </c>
    </row>
    <row r="74" spans="1:3" ht="18">
      <c r="A74" s="9" t="s">
        <v>505</v>
      </c>
      <c r="B74" s="10">
        <v>331266.09999999998</v>
      </c>
      <c r="C74" s="10">
        <v>636.25720000000001</v>
      </c>
    </row>
    <row r="75" spans="1:3" ht="18">
      <c r="A75" s="9" t="s">
        <v>1271</v>
      </c>
      <c r="B75" s="10">
        <v>717319.4</v>
      </c>
      <c r="C75" s="10">
        <v>0</v>
      </c>
    </row>
    <row r="76" spans="1:3" ht="18">
      <c r="A76" s="9" t="s">
        <v>1309</v>
      </c>
      <c r="B76" s="10">
        <v>336514.8</v>
      </c>
      <c r="C76" s="10">
        <v>0</v>
      </c>
    </row>
    <row r="77" spans="1:3" ht="18">
      <c r="A77" s="9" t="s">
        <v>744</v>
      </c>
      <c r="B77" s="10">
        <v>2538496</v>
      </c>
      <c r="C77" s="10">
        <v>430000</v>
      </c>
    </row>
    <row r="78" spans="1:3" ht="18">
      <c r="A78" s="9" t="s">
        <v>625</v>
      </c>
      <c r="B78" s="10">
        <v>1478698.7</v>
      </c>
      <c r="C78" s="10">
        <v>601044.58750000002</v>
      </c>
    </row>
    <row r="79" spans="1:3" ht="18">
      <c r="A79" s="9" t="s">
        <v>121</v>
      </c>
      <c r="B79" s="10">
        <v>25860</v>
      </c>
      <c r="C79" s="10">
        <v>26.0045</v>
      </c>
    </row>
    <row r="80" spans="1:3" ht="18">
      <c r="A80" s="9" t="s">
        <v>1257</v>
      </c>
      <c r="B80" s="10">
        <v>32611.3</v>
      </c>
      <c r="C80" s="10">
        <v>0</v>
      </c>
    </row>
    <row r="81" spans="1:3" ht="18">
      <c r="A81" s="9" t="s">
        <v>558</v>
      </c>
      <c r="B81" s="10">
        <v>382380.9</v>
      </c>
      <c r="C81" s="10">
        <v>4339.9605000000001</v>
      </c>
    </row>
    <row r="82" spans="1:3" ht="18">
      <c r="A82" s="9" t="s">
        <v>1287</v>
      </c>
      <c r="B82" s="10">
        <v>411461</v>
      </c>
      <c r="C82" s="10">
        <v>0</v>
      </c>
    </row>
    <row r="83" spans="1:3" ht="18">
      <c r="A83" s="9" t="s">
        <v>1298</v>
      </c>
      <c r="B83" s="10">
        <v>702132.1</v>
      </c>
      <c r="C83" s="10">
        <v>0</v>
      </c>
    </row>
    <row r="84" spans="1:3" ht="18">
      <c r="A84" s="9" t="s">
        <v>135</v>
      </c>
      <c r="B84" s="10">
        <v>23773.8</v>
      </c>
      <c r="C84" s="10">
        <v>316.70370000000003</v>
      </c>
    </row>
    <row r="85" spans="1:3" ht="18">
      <c r="A85" s="9" t="s">
        <v>1310</v>
      </c>
      <c r="B85" s="10">
        <v>103907.2</v>
      </c>
      <c r="C85" s="10">
        <v>0</v>
      </c>
    </row>
    <row r="86" spans="1:3" ht="18">
      <c r="A86" s="9" t="s">
        <v>1152</v>
      </c>
      <c r="B86" s="10">
        <v>27815.4</v>
      </c>
      <c r="C86" s="10">
        <v>1736.7536</v>
      </c>
    </row>
    <row r="87" spans="1:3" ht="18">
      <c r="A87" s="9" t="s">
        <v>1311</v>
      </c>
      <c r="B87" s="10">
        <v>107665.2</v>
      </c>
      <c r="C87" s="10">
        <v>0</v>
      </c>
    </row>
    <row r="88" spans="1:3" ht="18">
      <c r="A88" s="9" t="s">
        <v>567</v>
      </c>
      <c r="B88" s="10">
        <v>1033021.4</v>
      </c>
      <c r="C88" s="10">
        <v>53743.170299999998</v>
      </c>
    </row>
    <row r="89" spans="1:3" ht="18">
      <c r="A89" s="9" t="s">
        <v>885</v>
      </c>
      <c r="B89" s="10">
        <v>45772.5</v>
      </c>
      <c r="C89" s="10">
        <v>46868.015099999997</v>
      </c>
    </row>
    <row r="90" spans="1:3" ht="18">
      <c r="A90" s="9" t="s">
        <v>1288</v>
      </c>
      <c r="B90" s="10">
        <v>1159156.3</v>
      </c>
      <c r="C90" s="10">
        <v>0</v>
      </c>
    </row>
    <row r="91" spans="1:3" ht="18">
      <c r="A91" s="9" t="s">
        <v>643</v>
      </c>
      <c r="B91" s="10">
        <v>2288662.4</v>
      </c>
      <c r="C91" s="10">
        <v>666504.21380000003</v>
      </c>
    </row>
    <row r="92" spans="1:3" ht="18">
      <c r="A92" s="9" t="s">
        <v>1258</v>
      </c>
      <c r="B92" s="10">
        <v>22951</v>
      </c>
      <c r="C92" s="10">
        <v>0</v>
      </c>
    </row>
    <row r="93" spans="1:3" ht="18">
      <c r="A93" s="9" t="s">
        <v>903</v>
      </c>
      <c r="B93" s="10">
        <v>53762.5</v>
      </c>
      <c r="C93" s="10">
        <v>1448.1034</v>
      </c>
    </row>
    <row r="94" spans="1:3" ht="18">
      <c r="A94" s="9" t="s">
        <v>915</v>
      </c>
      <c r="B94" s="10">
        <v>74346.600000000006</v>
      </c>
      <c r="C94" s="10">
        <v>264.61649999999997</v>
      </c>
    </row>
    <row r="95" spans="1:3" ht="18">
      <c r="A95" s="9" t="s">
        <v>1278</v>
      </c>
      <c r="B95" s="10">
        <v>139246.39999999999</v>
      </c>
      <c r="C95" s="10">
        <v>0</v>
      </c>
    </row>
    <row r="96" spans="1:3" ht="18">
      <c r="A96" s="9" t="s">
        <v>1317</v>
      </c>
      <c r="B96" s="10">
        <v>167724.9</v>
      </c>
      <c r="C96" s="10">
        <v>2422.6091999999999</v>
      </c>
    </row>
    <row r="97" spans="1:3" ht="18">
      <c r="A97" s="9" t="s">
        <v>1279</v>
      </c>
      <c r="B97" s="10">
        <v>316838.3</v>
      </c>
      <c r="C97" s="10">
        <v>0</v>
      </c>
    </row>
    <row r="98" spans="1:3" ht="18">
      <c r="A98" s="9" t="s">
        <v>941</v>
      </c>
      <c r="B98" s="10">
        <v>19591.8</v>
      </c>
      <c r="C98" s="10">
        <v>7136.4357010000003</v>
      </c>
    </row>
    <row r="99" spans="1:3" ht="18">
      <c r="A99" s="9" t="s">
        <v>148</v>
      </c>
      <c r="B99" s="10">
        <v>70554.2</v>
      </c>
      <c r="C99" s="10">
        <v>60960.959000000003</v>
      </c>
    </row>
    <row r="100" spans="1:3" ht="18">
      <c r="A100" s="9" t="s">
        <v>1280</v>
      </c>
      <c r="B100" s="10">
        <v>127988.9</v>
      </c>
      <c r="C100" s="10">
        <v>0</v>
      </c>
    </row>
    <row r="101" spans="1:3" ht="18">
      <c r="A101" s="9" t="s">
        <v>1312</v>
      </c>
      <c r="B101" s="10">
        <v>163225.1</v>
      </c>
      <c r="C101" s="10">
        <v>0</v>
      </c>
    </row>
    <row r="102" spans="1:3" ht="18">
      <c r="A102" s="9" t="s">
        <v>1289</v>
      </c>
      <c r="B102" s="10">
        <v>129819</v>
      </c>
      <c r="C102" s="10">
        <v>0</v>
      </c>
    </row>
    <row r="103" spans="1:3" ht="18">
      <c r="A103" s="9" t="s">
        <v>1313</v>
      </c>
      <c r="B103" s="10">
        <v>351731.8</v>
      </c>
      <c r="C103" s="10">
        <v>0</v>
      </c>
    </row>
    <row r="104" spans="1:3" ht="18">
      <c r="A104" s="9" t="s">
        <v>1003</v>
      </c>
      <c r="B104" s="10">
        <v>20641.400000000001</v>
      </c>
      <c r="C104" s="10">
        <v>0</v>
      </c>
    </row>
    <row r="105" spans="1:3" ht="18">
      <c r="A105" s="9" t="s">
        <v>1296</v>
      </c>
      <c r="B105" s="10">
        <v>189650.6</v>
      </c>
      <c r="C105" s="10">
        <v>0</v>
      </c>
    </row>
    <row r="106" spans="1:3" ht="18">
      <c r="A106" s="9" t="s">
        <v>287</v>
      </c>
      <c r="B106" s="10">
        <v>514536.1</v>
      </c>
      <c r="C106" s="10">
        <v>102907.22</v>
      </c>
    </row>
    <row r="107" spans="1:3" ht="18">
      <c r="A107" s="9" t="s">
        <v>176</v>
      </c>
      <c r="B107" s="10">
        <v>93427.199999999997</v>
      </c>
      <c r="C107" s="10">
        <v>10890.425300000001</v>
      </c>
    </row>
    <row r="108" spans="1:3" ht="18">
      <c r="A108" s="9" t="s">
        <v>1299</v>
      </c>
      <c r="B108" s="10">
        <v>1199108.5</v>
      </c>
      <c r="C108" s="10">
        <v>0</v>
      </c>
    </row>
    <row r="109" spans="1:3" ht="18">
      <c r="A109" s="9" t="s">
        <v>1290</v>
      </c>
      <c r="B109" s="10">
        <v>251259.4</v>
      </c>
      <c r="C109" s="10">
        <v>0</v>
      </c>
    </row>
    <row r="110" spans="1:3" ht="18">
      <c r="A110" s="9" t="s">
        <v>1266</v>
      </c>
      <c r="B110" s="10">
        <v>208618.9</v>
      </c>
      <c r="C110" s="10">
        <v>0</v>
      </c>
    </row>
    <row r="111" spans="1:3" ht="18">
      <c r="A111" s="9" t="s">
        <v>331</v>
      </c>
      <c r="B111" s="10">
        <v>508846.8</v>
      </c>
      <c r="C111" s="10">
        <v>152654.04</v>
      </c>
    </row>
    <row r="112" spans="1:3" ht="18">
      <c r="A112" s="9" t="s">
        <v>1272</v>
      </c>
      <c r="B112" s="10">
        <v>1079137.1000000001</v>
      </c>
      <c r="C112" s="10">
        <v>0</v>
      </c>
    </row>
    <row r="113" spans="1:3" ht="18">
      <c r="A113" s="9" t="s">
        <v>1014</v>
      </c>
      <c r="B113" s="10">
        <v>53907.9</v>
      </c>
      <c r="C113" s="10">
        <v>572.89760000000001</v>
      </c>
    </row>
    <row r="114" spans="1:3" ht="18">
      <c r="A114" s="9" t="s">
        <v>185</v>
      </c>
      <c r="B114" s="10">
        <v>491507.3</v>
      </c>
      <c r="C114" s="10">
        <v>436.08069999999998</v>
      </c>
    </row>
    <row r="115" spans="1:3" ht="18">
      <c r="A115" s="9" t="s">
        <v>1273</v>
      </c>
      <c r="B115" s="10">
        <v>308953.7</v>
      </c>
      <c r="C115" s="10">
        <v>0</v>
      </c>
    </row>
    <row r="116" spans="1:3" ht="18">
      <c r="A116" s="9" t="s">
        <v>1291</v>
      </c>
      <c r="B116" s="10">
        <v>377935.9</v>
      </c>
      <c r="C116" s="10">
        <v>0</v>
      </c>
    </row>
    <row r="117" spans="1:3" ht="18">
      <c r="A117" s="9" t="s">
        <v>1321</v>
      </c>
      <c r="B117" s="10">
        <v>94675847.5</v>
      </c>
      <c r="C117" s="10">
        <v>13170388.734701</v>
      </c>
    </row>
  </sheetData>
  <pageMargins left="0.51180555555555596" right="0.51180555555555596" top="0.78680555555555598" bottom="0.78680555555555598" header="0.31388888888888899" footer="0.3138888888888889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view="pageBreakPreview" zoomScale="85" zoomScaleNormal="100" zoomScaleSheetLayoutView="85" workbookViewId="0">
      <selection activeCell="A37" sqref="A37"/>
    </sheetView>
  </sheetViews>
  <sheetFormatPr defaultColWidth="9" defaultRowHeight="12.75"/>
  <cols>
    <col min="1" max="1" width="19.42578125" customWidth="1"/>
    <col min="2" max="2" width="52" customWidth="1"/>
  </cols>
  <sheetData>
    <row r="1" spans="1:2">
      <c r="A1" t="s">
        <v>1322</v>
      </c>
      <c r="B1" t="s">
        <v>1323</v>
      </c>
    </row>
    <row r="2" spans="1:2">
      <c r="A2" s="3" t="s">
        <v>27</v>
      </c>
      <c r="B2" s="4">
        <v>100</v>
      </c>
    </row>
    <row r="3" spans="1:2">
      <c r="A3" s="3" t="s">
        <v>40</v>
      </c>
      <c r="B3" s="4">
        <v>91</v>
      </c>
    </row>
    <row r="4" spans="1:2">
      <c r="A4" s="5" t="s">
        <v>1321</v>
      </c>
      <c r="B4" s="6">
        <v>191</v>
      </c>
    </row>
  </sheetData>
  <pageMargins left="0.78680555555555598" right="0.78680555555555598" top="0.98402777777777795" bottom="0.98402777777777795" header="0.49166666666666697" footer="0.49166666666666697"/>
  <pageSetup paperSize="9" orientation="portrait" verticalDpi="599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1"/>
  <sheetViews>
    <sheetView view="pageBreakPreview" zoomScale="70" zoomScaleNormal="25" zoomScaleSheetLayoutView="70" workbookViewId="0">
      <selection activeCell="A26" sqref="A26"/>
    </sheetView>
  </sheetViews>
  <sheetFormatPr defaultColWidth="9" defaultRowHeight="12.75"/>
  <cols>
    <col min="1" max="1" width="29.42578125" customWidth="1"/>
    <col min="2" max="2" width="16.42578125" customWidth="1"/>
    <col min="3" max="3" width="34.140625" customWidth="1"/>
    <col min="4" max="4" width="27.7109375" customWidth="1"/>
    <col min="5" max="5" width="53" customWidth="1"/>
    <col min="6" max="6" width="27.85546875" customWidth="1"/>
    <col min="7" max="7" width="30.5703125" customWidth="1"/>
    <col min="8" max="8" width="25" customWidth="1"/>
    <col min="9" max="9" width="57.7109375" customWidth="1"/>
    <col min="10" max="10" width="38.85546875" customWidth="1"/>
    <col min="11" max="11" width="26.85546875" customWidth="1"/>
  </cols>
  <sheetData>
    <row r="1" spans="1:11" s="1" customFormat="1" ht="25.5">
      <c r="A1" s="1" t="s">
        <v>2</v>
      </c>
      <c r="B1" s="1" t="s">
        <v>3</v>
      </c>
      <c r="C1" s="1" t="s">
        <v>6</v>
      </c>
      <c r="D1" s="1" t="s">
        <v>7</v>
      </c>
      <c r="E1" s="1" t="s">
        <v>1324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>
      <c r="A2" s="2" t="s">
        <v>1152</v>
      </c>
      <c r="B2" s="2"/>
      <c r="C2" s="2">
        <v>5.5046999999999997</v>
      </c>
      <c r="D2" s="2"/>
      <c r="E2" s="2" t="s">
        <v>1325</v>
      </c>
      <c r="F2" s="2" t="s">
        <v>1326</v>
      </c>
      <c r="G2" s="2"/>
      <c r="H2" s="2" t="s">
        <v>1184</v>
      </c>
      <c r="I2" s="2" t="s">
        <v>1185</v>
      </c>
      <c r="J2" s="2" t="s">
        <v>1327</v>
      </c>
      <c r="K2" s="2" t="s">
        <v>27</v>
      </c>
    </row>
    <row r="3" spans="1:11">
      <c r="A3" s="2" t="s">
        <v>20</v>
      </c>
      <c r="B3" s="2"/>
      <c r="C3" s="2"/>
      <c r="D3" s="2"/>
      <c r="E3" s="2" t="s">
        <v>1328</v>
      </c>
      <c r="F3" s="2" t="s">
        <v>1329</v>
      </c>
      <c r="G3" s="2"/>
      <c r="H3" s="2" t="s">
        <v>24</v>
      </c>
      <c r="I3" s="2" t="s">
        <v>25</v>
      </c>
      <c r="J3" s="2"/>
      <c r="K3" s="2" t="s">
        <v>27</v>
      </c>
    </row>
    <row r="4" spans="1:11">
      <c r="A4" s="2" t="s">
        <v>35</v>
      </c>
      <c r="B4" s="2" t="s">
        <v>19</v>
      </c>
      <c r="C4" s="2">
        <v>98.203100000000006</v>
      </c>
      <c r="D4" s="2">
        <v>98.203100000000006</v>
      </c>
      <c r="E4" s="2" t="s">
        <v>1330</v>
      </c>
      <c r="F4" s="2" t="s">
        <v>1331</v>
      </c>
      <c r="G4" s="2">
        <v>58575.496899999998</v>
      </c>
      <c r="H4" s="2" t="s">
        <v>1332</v>
      </c>
      <c r="I4" s="2"/>
      <c r="J4" s="2"/>
      <c r="K4" s="2" t="s">
        <v>27</v>
      </c>
    </row>
    <row r="5" spans="1:11">
      <c r="A5" s="2" t="s">
        <v>1152</v>
      </c>
      <c r="B5" s="2"/>
      <c r="C5" s="2">
        <v>370.64609999999999</v>
      </c>
      <c r="D5" s="2"/>
      <c r="E5" s="2" t="s">
        <v>1333</v>
      </c>
      <c r="F5" s="2" t="s">
        <v>1334</v>
      </c>
      <c r="G5" s="2"/>
      <c r="H5" s="2" t="s">
        <v>1335</v>
      </c>
      <c r="I5" s="2" t="s">
        <v>1336</v>
      </c>
      <c r="J5" s="2" t="s">
        <v>1337</v>
      </c>
      <c r="K5" s="2" t="s">
        <v>27</v>
      </c>
    </row>
    <row r="6" spans="1:11">
      <c r="A6" s="2" t="s">
        <v>1152</v>
      </c>
      <c r="B6" s="2"/>
      <c r="C6" s="2">
        <v>9.1913999999999998</v>
      </c>
      <c r="D6" s="2"/>
      <c r="E6" s="2" t="s">
        <v>1338</v>
      </c>
      <c r="F6" s="2" t="s">
        <v>1339</v>
      </c>
      <c r="G6" s="2"/>
      <c r="H6" s="2" t="s">
        <v>1175</v>
      </c>
      <c r="I6" s="2" t="s">
        <v>1176</v>
      </c>
      <c r="J6" s="2" t="s">
        <v>1340</v>
      </c>
      <c r="K6" s="2" t="s">
        <v>27</v>
      </c>
    </row>
    <row r="7" spans="1:11">
      <c r="A7" s="2" t="s">
        <v>53</v>
      </c>
      <c r="B7" s="2" t="s">
        <v>19</v>
      </c>
      <c r="C7" s="2">
        <v>51.611800000000002</v>
      </c>
      <c r="D7" s="2"/>
      <c r="E7" s="2" t="s">
        <v>1341</v>
      </c>
      <c r="F7" s="2" t="s">
        <v>1342</v>
      </c>
      <c r="G7" s="2"/>
      <c r="H7" s="2" t="s">
        <v>1343</v>
      </c>
      <c r="I7" s="2" t="s">
        <v>1344</v>
      </c>
      <c r="J7" s="2" t="s">
        <v>1345</v>
      </c>
      <c r="K7" s="2" t="s">
        <v>27</v>
      </c>
    </row>
    <row r="8" spans="1:11">
      <c r="A8" s="2" t="s">
        <v>1152</v>
      </c>
      <c r="B8" s="2"/>
      <c r="C8" s="2">
        <v>340.02629999999999</v>
      </c>
      <c r="D8" s="2"/>
      <c r="E8" s="2" t="s">
        <v>1346</v>
      </c>
      <c r="F8" s="2" t="s">
        <v>1169</v>
      </c>
      <c r="G8" s="2"/>
      <c r="H8" s="2" t="s">
        <v>1347</v>
      </c>
      <c r="I8" s="2" t="s">
        <v>1348</v>
      </c>
      <c r="J8" s="2" t="s">
        <v>1337</v>
      </c>
      <c r="K8" s="2" t="s">
        <v>27</v>
      </c>
    </row>
    <row r="9" spans="1:11">
      <c r="A9" s="2" t="s">
        <v>1152</v>
      </c>
      <c r="B9" s="2"/>
      <c r="C9" s="2">
        <v>0.8</v>
      </c>
      <c r="D9" s="2"/>
      <c r="E9" s="2" t="s">
        <v>1349</v>
      </c>
      <c r="F9" s="2" t="s">
        <v>1350</v>
      </c>
      <c r="G9" s="2"/>
      <c r="H9" s="2" t="s">
        <v>1351</v>
      </c>
      <c r="I9" s="2" t="s">
        <v>1352</v>
      </c>
      <c r="J9" s="2" t="s">
        <v>1337</v>
      </c>
      <c r="K9" s="2" t="s">
        <v>27</v>
      </c>
    </row>
    <row r="10" spans="1:11">
      <c r="A10" s="2" t="s">
        <v>1152</v>
      </c>
      <c r="B10" s="2"/>
      <c r="C10" s="2">
        <v>95.120699999999999</v>
      </c>
      <c r="D10" s="2"/>
      <c r="E10" s="2" t="s">
        <v>1353</v>
      </c>
      <c r="F10" s="2" t="s">
        <v>1354</v>
      </c>
      <c r="G10" s="2"/>
      <c r="H10" s="2" t="s">
        <v>1355</v>
      </c>
      <c r="I10" s="2" t="s">
        <v>1155</v>
      </c>
      <c r="J10" s="2" t="s">
        <v>1356</v>
      </c>
      <c r="K10" s="2" t="s">
        <v>27</v>
      </c>
    </row>
    <row r="11" spans="1:11">
      <c r="A11" s="2" t="s">
        <v>102</v>
      </c>
      <c r="B11" s="2"/>
      <c r="C11" s="2">
        <v>128.9332</v>
      </c>
      <c r="D11" s="2"/>
      <c r="E11" s="2" t="s">
        <v>1357</v>
      </c>
      <c r="F11" s="2" t="s">
        <v>1358</v>
      </c>
      <c r="G11" s="2"/>
      <c r="H11" s="2" t="s">
        <v>106</v>
      </c>
      <c r="I11" s="2" t="s">
        <v>107</v>
      </c>
      <c r="J11" s="2" t="s">
        <v>108</v>
      </c>
      <c r="K11" s="2" t="s">
        <v>27</v>
      </c>
    </row>
    <row r="12" spans="1:11">
      <c r="A12" s="2" t="s">
        <v>110</v>
      </c>
      <c r="B12" s="2" t="s">
        <v>19</v>
      </c>
      <c r="C12" s="2"/>
      <c r="D12" s="2">
        <v>0</v>
      </c>
      <c r="E12" s="2"/>
      <c r="F12" s="2"/>
      <c r="G12" s="2">
        <v>45022.2</v>
      </c>
      <c r="H12" s="2"/>
      <c r="I12" s="2"/>
      <c r="J12" s="2"/>
      <c r="K12" s="2" t="s">
        <v>27</v>
      </c>
    </row>
    <row r="13" spans="1:11">
      <c r="A13" s="2" t="s">
        <v>1152</v>
      </c>
      <c r="B13" s="2" t="s">
        <v>1040</v>
      </c>
      <c r="C13" s="2">
        <v>5.0507999999999997</v>
      </c>
      <c r="D13" s="2">
        <v>868.3768</v>
      </c>
      <c r="E13" s="2" t="s">
        <v>1359</v>
      </c>
      <c r="F13" s="2" t="s">
        <v>1354</v>
      </c>
      <c r="G13" s="2">
        <v>26947.0232</v>
      </c>
      <c r="H13" s="2" t="s">
        <v>143</v>
      </c>
      <c r="I13" s="2" t="s">
        <v>1151</v>
      </c>
      <c r="J13" s="2" t="s">
        <v>1337</v>
      </c>
      <c r="K13" s="2" t="s">
        <v>27</v>
      </c>
    </row>
    <row r="14" spans="1:11">
      <c r="A14" s="2" t="s">
        <v>121</v>
      </c>
      <c r="B14" s="2"/>
      <c r="C14" s="2">
        <v>26.0045</v>
      </c>
      <c r="D14" s="2"/>
      <c r="E14" s="2" t="s">
        <v>1360</v>
      </c>
      <c r="F14" s="2" t="s">
        <v>1361</v>
      </c>
      <c r="G14" s="2"/>
      <c r="H14" s="2" t="s">
        <v>124</v>
      </c>
      <c r="I14" s="2" t="s">
        <v>1362</v>
      </c>
      <c r="J14" s="2" t="s">
        <v>1363</v>
      </c>
      <c r="K14" s="2" t="s">
        <v>27</v>
      </c>
    </row>
    <row r="15" spans="1:11">
      <c r="A15" s="2" t="s">
        <v>1071</v>
      </c>
      <c r="B15" s="2"/>
      <c r="C15" s="2">
        <v>2.762</v>
      </c>
      <c r="D15" s="2"/>
      <c r="E15" s="2" t="s">
        <v>1364</v>
      </c>
      <c r="F15" s="2" t="s">
        <v>1365</v>
      </c>
      <c r="G15" s="2"/>
      <c r="H15" s="2" t="s">
        <v>1102</v>
      </c>
      <c r="I15" s="2" t="s">
        <v>1103</v>
      </c>
      <c r="J15" s="2" t="s">
        <v>1337</v>
      </c>
      <c r="K15" s="2" t="s">
        <v>27</v>
      </c>
    </row>
    <row r="16" spans="1:11">
      <c r="A16" s="2" t="s">
        <v>135</v>
      </c>
      <c r="B16" s="2" t="s">
        <v>19</v>
      </c>
      <c r="C16" s="2">
        <v>13.396100000000001</v>
      </c>
      <c r="D16" s="2">
        <v>22.098099999999999</v>
      </c>
      <c r="E16" s="2" t="s">
        <v>1366</v>
      </c>
      <c r="F16" s="2" t="s">
        <v>1367</v>
      </c>
      <c r="G16" s="2">
        <v>23751.7019</v>
      </c>
      <c r="H16" s="2" t="s">
        <v>12</v>
      </c>
      <c r="I16" s="2" t="s">
        <v>1368</v>
      </c>
      <c r="J16" s="2" t="s">
        <v>1369</v>
      </c>
      <c r="K16" s="2" t="s">
        <v>27</v>
      </c>
    </row>
    <row r="17" spans="1:11">
      <c r="A17" s="2" t="s">
        <v>135</v>
      </c>
      <c r="B17" s="2"/>
      <c r="C17" s="2"/>
      <c r="D17" s="2">
        <v>294.60559999999998</v>
      </c>
      <c r="E17" s="2"/>
      <c r="F17" s="2" t="s">
        <v>1370</v>
      </c>
      <c r="G17" s="2"/>
      <c r="H17" s="2" t="s">
        <v>1371</v>
      </c>
      <c r="I17" s="2" t="s">
        <v>1372</v>
      </c>
      <c r="J17" s="2"/>
      <c r="K17" s="2" t="s">
        <v>27</v>
      </c>
    </row>
    <row r="18" spans="1:11">
      <c r="A18" s="2" t="s">
        <v>135</v>
      </c>
      <c r="B18" s="2"/>
      <c r="C18" s="2">
        <v>8.702</v>
      </c>
      <c r="D18" s="2"/>
      <c r="E18" s="2" t="s">
        <v>1373</v>
      </c>
      <c r="F18" s="2" t="s">
        <v>1354</v>
      </c>
      <c r="G18" s="2"/>
      <c r="H18" s="2" t="s">
        <v>1374</v>
      </c>
      <c r="I18" s="2" t="s">
        <v>1375</v>
      </c>
      <c r="J18" s="2" t="s">
        <v>1376</v>
      </c>
      <c r="K18" s="2" t="s">
        <v>27</v>
      </c>
    </row>
    <row r="19" spans="1:11">
      <c r="A19" s="2" t="s">
        <v>1071</v>
      </c>
      <c r="B19" s="2"/>
      <c r="C19" s="2">
        <v>32.5837</v>
      </c>
      <c r="D19" s="2"/>
      <c r="E19" s="2" t="s">
        <v>1377</v>
      </c>
      <c r="F19" s="2" t="s">
        <v>1092</v>
      </c>
      <c r="G19" s="2"/>
      <c r="H19" s="2" t="s">
        <v>1093</v>
      </c>
      <c r="I19" s="2" t="s">
        <v>1378</v>
      </c>
      <c r="J19" s="2" t="s">
        <v>1379</v>
      </c>
      <c r="K19" s="2" t="s">
        <v>27</v>
      </c>
    </row>
    <row r="20" spans="1:11">
      <c r="A20" s="2" t="s">
        <v>1071</v>
      </c>
      <c r="B20" s="2"/>
      <c r="C20" s="2">
        <v>3.5910000000000002</v>
      </c>
      <c r="D20" s="2"/>
      <c r="E20" s="2" t="s">
        <v>1380</v>
      </c>
      <c r="F20" s="2" t="s">
        <v>1350</v>
      </c>
      <c r="G20" s="2"/>
      <c r="H20" s="2" t="s">
        <v>1158</v>
      </c>
      <c r="I20" s="2" t="s">
        <v>1381</v>
      </c>
      <c r="J20" s="2" t="s">
        <v>1382</v>
      </c>
      <c r="K20" s="2" t="s">
        <v>27</v>
      </c>
    </row>
    <row r="21" spans="1:11">
      <c r="A21" s="2" t="s">
        <v>1071</v>
      </c>
      <c r="B21" s="2"/>
      <c r="C21" s="2">
        <v>2.2703000000000002</v>
      </c>
      <c r="D21" s="2"/>
      <c r="E21" s="2" t="s">
        <v>1383</v>
      </c>
      <c r="F21" s="2" t="s">
        <v>1350</v>
      </c>
      <c r="G21" s="2"/>
      <c r="H21" s="2" t="s">
        <v>1044</v>
      </c>
      <c r="I21" s="2" t="s">
        <v>1384</v>
      </c>
      <c r="J21" s="2" t="s">
        <v>1385</v>
      </c>
      <c r="K21" s="2" t="s">
        <v>27</v>
      </c>
    </row>
    <row r="22" spans="1:11">
      <c r="A22" s="2" t="s">
        <v>1071</v>
      </c>
      <c r="B22" s="2"/>
      <c r="C22" s="2">
        <v>15.774699999999999</v>
      </c>
      <c r="D22" s="2"/>
      <c r="E22" s="2" t="s">
        <v>1386</v>
      </c>
      <c r="F22" s="2" t="s">
        <v>1350</v>
      </c>
      <c r="G22" s="2"/>
      <c r="H22" s="2" t="s">
        <v>1073</v>
      </c>
      <c r="I22" s="2" t="s">
        <v>1387</v>
      </c>
      <c r="J22" s="2" t="s">
        <v>1075</v>
      </c>
      <c r="K22" s="2" t="s">
        <v>27</v>
      </c>
    </row>
    <row r="23" spans="1:11">
      <c r="A23" s="2" t="s">
        <v>1071</v>
      </c>
      <c r="B23" s="2" t="s">
        <v>1040</v>
      </c>
      <c r="C23" s="2">
        <v>3.8147000000000002</v>
      </c>
      <c r="D23" s="2">
        <v>58.034399999999998</v>
      </c>
      <c r="E23" s="2" t="s">
        <v>1388</v>
      </c>
      <c r="F23" s="2" t="s">
        <v>1067</v>
      </c>
      <c r="G23" s="2">
        <v>18724.565600000002</v>
      </c>
      <c r="H23" s="2" t="s">
        <v>1068</v>
      </c>
      <c r="I23" s="2" t="s">
        <v>1389</v>
      </c>
      <c r="J23" s="2" t="s">
        <v>1070</v>
      </c>
      <c r="K23" s="2" t="s">
        <v>27</v>
      </c>
    </row>
    <row r="24" spans="1:11">
      <c r="A24" s="2" t="s">
        <v>1058</v>
      </c>
      <c r="B24" s="2"/>
      <c r="C24" s="2">
        <v>9.0765999999999991</v>
      </c>
      <c r="D24" s="2"/>
      <c r="E24" s="2" t="s">
        <v>1390</v>
      </c>
      <c r="F24" s="2" t="s">
        <v>1061</v>
      </c>
      <c r="G24" s="2"/>
      <c r="H24" s="2" t="s">
        <v>1062</v>
      </c>
      <c r="I24" s="2" t="s">
        <v>1063</v>
      </c>
      <c r="J24" s="2" t="s">
        <v>1337</v>
      </c>
      <c r="K24" s="2" t="s">
        <v>27</v>
      </c>
    </row>
    <row r="25" spans="1:11">
      <c r="A25" s="2" t="s">
        <v>1058</v>
      </c>
      <c r="B25" s="2" t="s">
        <v>1040</v>
      </c>
      <c r="C25" s="2"/>
      <c r="D25" s="2">
        <v>9.0765999999999991</v>
      </c>
      <c r="E25" s="2"/>
      <c r="F25" s="2" t="s">
        <v>1391</v>
      </c>
      <c r="G25" s="2">
        <v>105929.45849999999</v>
      </c>
      <c r="H25" s="2" t="s">
        <v>1055</v>
      </c>
      <c r="I25" s="2" t="s">
        <v>1056</v>
      </c>
      <c r="J25" s="2"/>
      <c r="K25" s="2" t="s">
        <v>27</v>
      </c>
    </row>
    <row r="26" spans="1:11">
      <c r="A26" s="2" t="s">
        <v>1014</v>
      </c>
      <c r="B26" s="2"/>
      <c r="C26" s="2">
        <v>20.7179</v>
      </c>
      <c r="D26" s="2"/>
      <c r="E26" s="2"/>
      <c r="F26" s="2" t="s">
        <v>1392</v>
      </c>
      <c r="G26" s="2"/>
      <c r="H26" s="2" t="s">
        <v>1026</v>
      </c>
      <c r="I26" s="2" t="s">
        <v>1027</v>
      </c>
      <c r="J26" s="2"/>
      <c r="K26" s="2" t="s">
        <v>27</v>
      </c>
    </row>
    <row r="27" spans="1:11">
      <c r="A27" s="2" t="s">
        <v>1014</v>
      </c>
      <c r="B27" s="2" t="s">
        <v>774</v>
      </c>
      <c r="C27" s="2">
        <v>455.26069999999999</v>
      </c>
      <c r="D27" s="2"/>
      <c r="E27" s="2" t="s">
        <v>1393</v>
      </c>
      <c r="F27" s="2" t="s">
        <v>1394</v>
      </c>
      <c r="G27" s="2"/>
      <c r="H27" s="2" t="s">
        <v>32</v>
      </c>
      <c r="I27" s="2" t="s">
        <v>1022</v>
      </c>
      <c r="J27" s="2" t="s">
        <v>1023</v>
      </c>
      <c r="K27" s="2" t="s">
        <v>27</v>
      </c>
    </row>
    <row r="28" spans="1:11">
      <c r="A28" s="2" t="s">
        <v>1014</v>
      </c>
      <c r="B28" s="2" t="s">
        <v>774</v>
      </c>
      <c r="C28" s="2">
        <v>30.273499999999999</v>
      </c>
      <c r="D28" s="2"/>
      <c r="E28" s="2"/>
      <c r="F28" s="2" t="s">
        <v>1016</v>
      </c>
      <c r="G28" s="2"/>
      <c r="H28" s="2" t="s">
        <v>1017</v>
      </c>
      <c r="I28" s="2" t="s">
        <v>1395</v>
      </c>
      <c r="J28" s="2"/>
      <c r="K28" s="2" t="s">
        <v>27</v>
      </c>
    </row>
    <row r="29" spans="1:11">
      <c r="A29" s="2" t="s">
        <v>1014</v>
      </c>
      <c r="B29" s="2" t="s">
        <v>774</v>
      </c>
      <c r="C29" s="2">
        <v>66.645499999999998</v>
      </c>
      <c r="D29" s="2">
        <v>66.645499999999998</v>
      </c>
      <c r="E29" s="2" t="s">
        <v>1396</v>
      </c>
      <c r="F29" s="2" t="s">
        <v>1397</v>
      </c>
      <c r="G29" s="2">
        <v>53841.254500000003</v>
      </c>
      <c r="H29" s="2" t="s">
        <v>1013</v>
      </c>
      <c r="I29" s="2" t="s">
        <v>913</v>
      </c>
      <c r="J29" s="2" t="s">
        <v>1398</v>
      </c>
      <c r="K29" s="2" t="s">
        <v>27</v>
      </c>
    </row>
    <row r="30" spans="1:11">
      <c r="A30" s="2" t="s">
        <v>941</v>
      </c>
      <c r="B30" s="2"/>
      <c r="C30" s="2">
        <v>3.1294</v>
      </c>
      <c r="D30" s="2"/>
      <c r="E30" s="2" t="s">
        <v>1399</v>
      </c>
      <c r="F30" s="2" t="s">
        <v>1000</v>
      </c>
      <c r="G30" s="2"/>
      <c r="H30" s="2" t="s">
        <v>961</v>
      </c>
      <c r="I30" s="2" t="s">
        <v>962</v>
      </c>
      <c r="J30" s="2" t="s">
        <v>1337</v>
      </c>
      <c r="K30" s="2" t="s">
        <v>27</v>
      </c>
    </row>
    <row r="31" spans="1:11">
      <c r="A31" s="2" t="s">
        <v>185</v>
      </c>
      <c r="B31" s="2" t="s">
        <v>1400</v>
      </c>
      <c r="C31" s="2"/>
      <c r="D31" s="2">
        <v>436.08069999999998</v>
      </c>
      <c r="E31" s="2"/>
      <c r="F31" s="2"/>
      <c r="G31" s="2">
        <v>451750.63530000002</v>
      </c>
      <c r="H31" s="2"/>
      <c r="I31" s="2" t="s">
        <v>1401</v>
      </c>
      <c r="J31" s="2" t="s">
        <v>1337</v>
      </c>
      <c r="K31" s="2" t="s">
        <v>27</v>
      </c>
    </row>
    <row r="32" spans="1:11">
      <c r="A32" s="2" t="s">
        <v>941</v>
      </c>
      <c r="B32" s="2"/>
      <c r="C32" s="2">
        <v>51.768000000000001</v>
      </c>
      <c r="D32" s="2"/>
      <c r="E32" s="2" t="s">
        <v>1402</v>
      </c>
      <c r="F32" s="2" t="s">
        <v>998</v>
      </c>
      <c r="G32" s="2"/>
      <c r="H32" s="2" t="s">
        <v>961</v>
      </c>
      <c r="I32" s="2" t="s">
        <v>962</v>
      </c>
      <c r="J32" s="2" t="s">
        <v>1337</v>
      </c>
      <c r="K32" s="2" t="s">
        <v>27</v>
      </c>
    </row>
    <row r="33" spans="1:11">
      <c r="A33" s="2" t="s">
        <v>941</v>
      </c>
      <c r="B33" s="2"/>
      <c r="C33" s="2">
        <v>12.443199999999999</v>
      </c>
      <c r="D33" s="2"/>
      <c r="E33" s="2" t="s">
        <v>1403</v>
      </c>
      <c r="F33" s="2" t="s">
        <v>996</v>
      </c>
      <c r="G33" s="2"/>
      <c r="H33" s="2" t="s">
        <v>961</v>
      </c>
      <c r="I33" s="2" t="s">
        <v>962</v>
      </c>
      <c r="J33" s="2" t="s">
        <v>1337</v>
      </c>
      <c r="K33" s="2" t="s">
        <v>27</v>
      </c>
    </row>
    <row r="34" spans="1:11">
      <c r="A34" s="2" t="s">
        <v>941</v>
      </c>
      <c r="B34" s="2"/>
      <c r="C34" s="2">
        <v>43.728400000000001</v>
      </c>
      <c r="D34" s="2"/>
      <c r="E34" s="2" t="s">
        <v>1404</v>
      </c>
      <c r="F34" s="2" t="s">
        <v>994</v>
      </c>
      <c r="G34" s="2"/>
      <c r="H34" s="2" t="s">
        <v>961</v>
      </c>
      <c r="I34" s="2" t="s">
        <v>962</v>
      </c>
      <c r="J34" s="2" t="s">
        <v>1337</v>
      </c>
      <c r="K34" s="2" t="s">
        <v>27</v>
      </c>
    </row>
    <row r="35" spans="1:11">
      <c r="A35" s="2" t="s">
        <v>941</v>
      </c>
      <c r="B35" s="2"/>
      <c r="C35" s="2">
        <v>2.7593999999999999</v>
      </c>
      <c r="D35" s="2"/>
      <c r="E35" s="2" t="s">
        <v>1405</v>
      </c>
      <c r="F35" s="2" t="s">
        <v>992</v>
      </c>
      <c r="G35" s="2"/>
      <c r="H35" s="2" t="s">
        <v>961</v>
      </c>
      <c r="I35" s="2" t="s">
        <v>962</v>
      </c>
      <c r="J35" s="2" t="s">
        <v>1337</v>
      </c>
      <c r="K35" s="2" t="s">
        <v>27</v>
      </c>
    </row>
    <row r="36" spans="1:11">
      <c r="A36" s="2" t="s">
        <v>941</v>
      </c>
      <c r="B36" s="2"/>
      <c r="C36" s="2">
        <v>116.7257</v>
      </c>
      <c r="D36" s="2"/>
      <c r="E36" s="2" t="s">
        <v>1406</v>
      </c>
      <c r="F36" s="2" t="s">
        <v>990</v>
      </c>
      <c r="G36" s="2"/>
      <c r="H36" s="2" t="s">
        <v>961</v>
      </c>
      <c r="I36" s="2" t="s">
        <v>962</v>
      </c>
      <c r="J36" s="2" t="s">
        <v>1337</v>
      </c>
      <c r="K36" s="2" t="s">
        <v>27</v>
      </c>
    </row>
    <row r="37" spans="1:11">
      <c r="A37" s="2" t="s">
        <v>941</v>
      </c>
      <c r="B37" s="2"/>
      <c r="C37" s="2">
        <v>26.606400000000001</v>
      </c>
      <c r="D37" s="2"/>
      <c r="E37" s="2" t="s">
        <v>1407</v>
      </c>
      <c r="F37" s="2" t="s">
        <v>988</v>
      </c>
      <c r="G37" s="2"/>
      <c r="H37" s="2" t="s">
        <v>961</v>
      </c>
      <c r="I37" s="2" t="s">
        <v>962</v>
      </c>
      <c r="J37" s="2" t="s">
        <v>1337</v>
      </c>
      <c r="K37" s="2" t="s">
        <v>27</v>
      </c>
    </row>
    <row r="38" spans="1:11">
      <c r="A38" s="2" t="s">
        <v>231</v>
      </c>
      <c r="B38" s="2" t="s">
        <v>191</v>
      </c>
      <c r="C38" s="2">
        <v>2262.9663999999998</v>
      </c>
      <c r="D38" s="2">
        <v>2262.9663999999998</v>
      </c>
      <c r="E38" s="2" t="s">
        <v>1408</v>
      </c>
      <c r="F38" s="2" t="s">
        <v>228</v>
      </c>
      <c r="G38" s="2">
        <v>441059.20860000001</v>
      </c>
      <c r="H38" s="2" t="s">
        <v>174</v>
      </c>
      <c r="I38" s="2" t="s">
        <v>1409</v>
      </c>
      <c r="J38" s="2" t="s">
        <v>1337</v>
      </c>
      <c r="K38" s="2" t="s">
        <v>27</v>
      </c>
    </row>
    <row r="39" spans="1:11">
      <c r="A39" s="2" t="s">
        <v>231</v>
      </c>
      <c r="B39" s="2" t="s">
        <v>191</v>
      </c>
      <c r="C39" s="2">
        <v>4253.7638999999999</v>
      </c>
      <c r="D39" s="2"/>
      <c r="E39" s="2" t="s">
        <v>1410</v>
      </c>
      <c r="F39" s="2" t="s">
        <v>233</v>
      </c>
      <c r="G39" s="2"/>
      <c r="H39" s="2" t="s">
        <v>1411</v>
      </c>
      <c r="I39" s="2" t="s">
        <v>1412</v>
      </c>
      <c r="J39" s="2" t="s">
        <v>1337</v>
      </c>
      <c r="K39" s="2" t="s">
        <v>27</v>
      </c>
    </row>
    <row r="40" spans="1:11">
      <c r="A40" s="2" t="s">
        <v>231</v>
      </c>
      <c r="B40" s="2" t="s">
        <v>191</v>
      </c>
      <c r="C40" s="2">
        <v>185.43899999999999</v>
      </c>
      <c r="D40" s="2"/>
      <c r="E40" s="2" t="s">
        <v>1413</v>
      </c>
      <c r="F40" s="2" t="s">
        <v>250</v>
      </c>
      <c r="G40" s="2"/>
      <c r="H40" s="2" t="s">
        <v>251</v>
      </c>
      <c r="I40" s="2" t="s">
        <v>1414</v>
      </c>
      <c r="J40" s="2" t="s">
        <v>253</v>
      </c>
      <c r="K40" s="2" t="s">
        <v>27</v>
      </c>
    </row>
    <row r="41" spans="1:11">
      <c r="A41" s="2" t="s">
        <v>941</v>
      </c>
      <c r="B41" s="2"/>
      <c r="C41" s="2">
        <v>6.4154999999999998</v>
      </c>
      <c r="D41" s="2"/>
      <c r="E41" s="2" t="s">
        <v>1415</v>
      </c>
      <c r="F41" s="2" t="s">
        <v>986</v>
      </c>
      <c r="G41" s="2"/>
      <c r="H41" s="2" t="s">
        <v>961</v>
      </c>
      <c r="I41" s="2" t="s">
        <v>962</v>
      </c>
      <c r="J41" s="2" t="s">
        <v>1337</v>
      </c>
      <c r="K41" s="2" t="s">
        <v>27</v>
      </c>
    </row>
    <row r="42" spans="1:11">
      <c r="A42" s="2" t="s">
        <v>941</v>
      </c>
      <c r="B42" s="2"/>
      <c r="C42" s="2">
        <v>49.1126</v>
      </c>
      <c r="D42" s="2"/>
      <c r="E42" s="2" t="s">
        <v>1416</v>
      </c>
      <c r="F42" s="2" t="s">
        <v>984</v>
      </c>
      <c r="G42" s="2"/>
      <c r="H42" s="2" t="s">
        <v>961</v>
      </c>
      <c r="I42" s="2" t="s">
        <v>962</v>
      </c>
      <c r="J42" s="2" t="s">
        <v>1337</v>
      </c>
      <c r="K42" s="2" t="s">
        <v>27</v>
      </c>
    </row>
    <row r="43" spans="1:11">
      <c r="A43" s="2" t="s">
        <v>941</v>
      </c>
      <c r="B43" s="2"/>
      <c r="C43" s="2">
        <v>9.1868999999999996</v>
      </c>
      <c r="D43" s="2"/>
      <c r="E43" s="2" t="s">
        <v>1417</v>
      </c>
      <c r="F43" s="2" t="s">
        <v>982</v>
      </c>
      <c r="G43" s="2"/>
      <c r="H43" s="2" t="s">
        <v>961</v>
      </c>
      <c r="I43" s="2" t="s">
        <v>962</v>
      </c>
      <c r="J43" s="2" t="s">
        <v>1337</v>
      </c>
      <c r="K43" s="2" t="s">
        <v>27</v>
      </c>
    </row>
    <row r="44" spans="1:11">
      <c r="A44" s="2" t="s">
        <v>941</v>
      </c>
      <c r="B44" s="2"/>
      <c r="C44" s="2">
        <v>11.9374</v>
      </c>
      <c r="D44" s="2"/>
      <c r="E44" s="2" t="s">
        <v>1418</v>
      </c>
      <c r="F44" s="2" t="s">
        <v>980</v>
      </c>
      <c r="G44" s="2"/>
      <c r="H44" s="2" t="s">
        <v>961</v>
      </c>
      <c r="I44" s="2" t="s">
        <v>962</v>
      </c>
      <c r="J44" s="2" t="s">
        <v>1337</v>
      </c>
      <c r="K44" s="2" t="s">
        <v>27</v>
      </c>
    </row>
    <row r="45" spans="1:11">
      <c r="A45" s="2" t="s">
        <v>941</v>
      </c>
      <c r="B45" s="2"/>
      <c r="C45" s="2">
        <v>2.4390000000000001</v>
      </c>
      <c r="D45" s="2"/>
      <c r="E45" s="2" t="s">
        <v>1419</v>
      </c>
      <c r="F45" s="2" t="s">
        <v>978</v>
      </c>
      <c r="G45" s="2"/>
      <c r="H45" s="2" t="s">
        <v>961</v>
      </c>
      <c r="I45" s="2" t="s">
        <v>962</v>
      </c>
      <c r="J45" s="2" t="s">
        <v>1337</v>
      </c>
      <c r="K45" s="2" t="s">
        <v>27</v>
      </c>
    </row>
    <row r="46" spans="1:11">
      <c r="A46" s="2" t="s">
        <v>941</v>
      </c>
      <c r="B46" s="2"/>
      <c r="C46" s="2">
        <v>100.636601</v>
      </c>
      <c r="D46" s="2"/>
      <c r="E46" s="2" t="s">
        <v>1420</v>
      </c>
      <c r="F46" s="2" t="s">
        <v>976</v>
      </c>
      <c r="G46" s="2"/>
      <c r="H46" s="2" t="s">
        <v>961</v>
      </c>
      <c r="I46" s="2" t="s">
        <v>962</v>
      </c>
      <c r="J46" s="2" t="s">
        <v>1337</v>
      </c>
      <c r="K46" s="2" t="s">
        <v>27</v>
      </c>
    </row>
    <row r="47" spans="1:11">
      <c r="A47" s="2" t="s">
        <v>941</v>
      </c>
      <c r="B47" s="2"/>
      <c r="C47" s="2">
        <v>20.290099999999999</v>
      </c>
      <c r="D47" s="2"/>
      <c r="E47" s="2" t="s">
        <v>1421</v>
      </c>
      <c r="F47" s="2" t="s">
        <v>1422</v>
      </c>
      <c r="G47" s="2"/>
      <c r="H47" s="2" t="s">
        <v>961</v>
      </c>
      <c r="I47" s="2" t="s">
        <v>962</v>
      </c>
      <c r="J47" s="2" t="s">
        <v>1337</v>
      </c>
      <c r="K47" s="2" t="s">
        <v>27</v>
      </c>
    </row>
    <row r="48" spans="1:11">
      <c r="A48" s="2" t="s">
        <v>287</v>
      </c>
      <c r="B48" s="2"/>
      <c r="C48" s="2">
        <v>1491.1899000000001</v>
      </c>
      <c r="D48" s="2"/>
      <c r="E48" s="2" t="s">
        <v>1423</v>
      </c>
      <c r="F48" s="2" t="s">
        <v>1424</v>
      </c>
      <c r="G48" s="2"/>
      <c r="H48" s="2" t="s">
        <v>1425</v>
      </c>
      <c r="I48" s="2" t="s">
        <v>291</v>
      </c>
      <c r="J48" s="2" t="s">
        <v>1337</v>
      </c>
      <c r="K48" s="2" t="s">
        <v>27</v>
      </c>
    </row>
    <row r="49" spans="1:11">
      <c r="A49" s="2" t="s">
        <v>941</v>
      </c>
      <c r="B49" s="2"/>
      <c r="C49" s="2">
        <v>8.7457999999999991</v>
      </c>
      <c r="D49" s="2"/>
      <c r="E49" s="2" t="s">
        <v>1426</v>
      </c>
      <c r="F49" s="2" t="s">
        <v>974</v>
      </c>
      <c r="G49" s="2"/>
      <c r="H49" s="2" t="s">
        <v>961</v>
      </c>
      <c r="I49" s="2" t="s">
        <v>962</v>
      </c>
      <c r="J49" s="2" t="s">
        <v>1337</v>
      </c>
      <c r="K49" s="2" t="s">
        <v>27</v>
      </c>
    </row>
    <row r="50" spans="1:11">
      <c r="A50" s="2" t="s">
        <v>287</v>
      </c>
      <c r="B50" s="2"/>
      <c r="C50" s="2">
        <v>16.3828</v>
      </c>
      <c r="D50" s="2"/>
      <c r="E50" s="2" t="s">
        <v>1427</v>
      </c>
      <c r="F50" s="2" t="s">
        <v>1428</v>
      </c>
      <c r="G50" s="2"/>
      <c r="H50" s="2" t="s">
        <v>1429</v>
      </c>
      <c r="I50" s="2" t="s">
        <v>299</v>
      </c>
      <c r="J50" s="2" t="s">
        <v>1337</v>
      </c>
      <c r="K50" s="2" t="s">
        <v>27</v>
      </c>
    </row>
    <row r="51" spans="1:11">
      <c r="A51" s="2" t="s">
        <v>287</v>
      </c>
      <c r="B51" s="2"/>
      <c r="C51" s="2">
        <v>52.1509</v>
      </c>
      <c r="D51" s="2"/>
      <c r="E51" s="2" t="s">
        <v>1430</v>
      </c>
      <c r="F51" s="2" t="s">
        <v>1431</v>
      </c>
      <c r="G51" s="2"/>
      <c r="H51" s="2" t="s">
        <v>308</v>
      </c>
      <c r="I51" s="2" t="s">
        <v>309</v>
      </c>
      <c r="J51" s="2" t="s">
        <v>1337</v>
      </c>
      <c r="K51" s="2" t="s">
        <v>27</v>
      </c>
    </row>
    <row r="52" spans="1:11">
      <c r="A52" s="2" t="s">
        <v>287</v>
      </c>
      <c r="B52" s="2"/>
      <c r="C52" s="2">
        <v>5211.3459000000003</v>
      </c>
      <c r="D52" s="2"/>
      <c r="E52" s="2"/>
      <c r="F52" s="2" t="s">
        <v>1432</v>
      </c>
      <c r="G52" s="2"/>
      <c r="H52" s="2" t="s">
        <v>313</v>
      </c>
      <c r="I52" s="2" t="s">
        <v>1433</v>
      </c>
      <c r="J52" s="2"/>
      <c r="K52" s="2" t="s">
        <v>27</v>
      </c>
    </row>
    <row r="53" spans="1:11">
      <c r="A53" s="2" t="s">
        <v>941</v>
      </c>
      <c r="B53" s="2"/>
      <c r="C53" s="2">
        <v>37.891599999999997</v>
      </c>
      <c r="D53" s="2"/>
      <c r="E53" s="2" t="s">
        <v>1434</v>
      </c>
      <c r="F53" s="2" t="s">
        <v>972</v>
      </c>
      <c r="G53" s="2"/>
      <c r="H53" s="2" t="s">
        <v>961</v>
      </c>
      <c r="I53" s="2" t="s">
        <v>962</v>
      </c>
      <c r="J53" s="2" t="s">
        <v>1337</v>
      </c>
      <c r="K53" s="2" t="s">
        <v>27</v>
      </c>
    </row>
    <row r="54" spans="1:11">
      <c r="A54" s="2" t="s">
        <v>941</v>
      </c>
      <c r="B54" s="2"/>
      <c r="C54" s="2">
        <v>16.123100000000001</v>
      </c>
      <c r="D54" s="2"/>
      <c r="E54" s="2" t="s">
        <v>1435</v>
      </c>
      <c r="F54" s="2" t="s">
        <v>970</v>
      </c>
      <c r="G54" s="2"/>
      <c r="H54" s="2" t="s">
        <v>961</v>
      </c>
      <c r="I54" s="2" t="s">
        <v>962</v>
      </c>
      <c r="J54" s="2" t="s">
        <v>1337</v>
      </c>
      <c r="K54" s="2" t="s">
        <v>27</v>
      </c>
    </row>
    <row r="55" spans="1:11">
      <c r="A55" s="2" t="s">
        <v>941</v>
      </c>
      <c r="B55" s="2"/>
      <c r="C55" s="2">
        <v>0.87070000000000003</v>
      </c>
      <c r="D55" s="2"/>
      <c r="E55" s="2" t="s">
        <v>1436</v>
      </c>
      <c r="F55" s="2" t="s">
        <v>968</v>
      </c>
      <c r="G55" s="2"/>
      <c r="H55" s="2" t="s">
        <v>961</v>
      </c>
      <c r="I55" s="2" t="s">
        <v>962</v>
      </c>
      <c r="J55" s="2" t="s">
        <v>1337</v>
      </c>
      <c r="K55" s="2" t="s">
        <v>27</v>
      </c>
    </row>
    <row r="56" spans="1:11">
      <c r="A56" s="2" t="s">
        <v>941</v>
      </c>
      <c r="B56" s="2"/>
      <c r="C56" s="2">
        <v>46.399000000000001</v>
      </c>
      <c r="D56" s="2"/>
      <c r="E56" s="2" t="s">
        <v>1437</v>
      </c>
      <c r="F56" s="2" t="s">
        <v>966</v>
      </c>
      <c r="G56" s="2"/>
      <c r="H56" s="2" t="s">
        <v>961</v>
      </c>
      <c r="I56" s="2" t="s">
        <v>962</v>
      </c>
      <c r="J56" s="2" t="s">
        <v>1337</v>
      </c>
      <c r="K56" s="2" t="s">
        <v>27</v>
      </c>
    </row>
    <row r="57" spans="1:11">
      <c r="A57" s="2" t="s">
        <v>941</v>
      </c>
      <c r="B57" s="2"/>
      <c r="C57" s="2">
        <v>48.1678</v>
      </c>
      <c r="D57" s="2"/>
      <c r="E57" s="2" t="s">
        <v>1438</v>
      </c>
      <c r="F57" s="2" t="s">
        <v>964</v>
      </c>
      <c r="G57" s="2"/>
      <c r="H57" s="2" t="s">
        <v>961</v>
      </c>
      <c r="I57" s="2" t="s">
        <v>962</v>
      </c>
      <c r="J57" s="2" t="s">
        <v>1337</v>
      </c>
      <c r="K57" s="2" t="s">
        <v>27</v>
      </c>
    </row>
    <row r="58" spans="1:11">
      <c r="A58" s="2" t="s">
        <v>941</v>
      </c>
      <c r="B58" s="2"/>
      <c r="C58" s="2">
        <v>12.554500000000001</v>
      </c>
      <c r="D58" s="2"/>
      <c r="E58" s="2" t="s">
        <v>1439</v>
      </c>
      <c r="F58" s="2" t="s">
        <v>960</v>
      </c>
      <c r="G58" s="2"/>
      <c r="H58" s="2" t="s">
        <v>961</v>
      </c>
      <c r="I58" s="2" t="s">
        <v>962</v>
      </c>
      <c r="J58" s="2" t="s">
        <v>1337</v>
      </c>
      <c r="K58" s="2" t="s">
        <v>27</v>
      </c>
    </row>
    <row r="59" spans="1:11">
      <c r="A59" s="2" t="s">
        <v>331</v>
      </c>
      <c r="B59" s="2"/>
      <c r="C59" s="2">
        <v>1498.7755</v>
      </c>
      <c r="D59" s="2"/>
      <c r="E59" s="2" t="s">
        <v>1440</v>
      </c>
      <c r="F59" s="2" t="s">
        <v>1441</v>
      </c>
      <c r="G59" s="2"/>
      <c r="H59" s="2" t="s">
        <v>350</v>
      </c>
      <c r="I59" s="2" t="s">
        <v>1442</v>
      </c>
      <c r="J59" s="2" t="s">
        <v>1337</v>
      </c>
      <c r="K59" s="2" t="s">
        <v>27</v>
      </c>
    </row>
    <row r="60" spans="1:11">
      <c r="A60" s="2" t="s">
        <v>941</v>
      </c>
      <c r="B60" s="2"/>
      <c r="C60" s="2">
        <v>82.890199999999993</v>
      </c>
      <c r="D60" s="2"/>
      <c r="E60" s="2" t="s">
        <v>1443</v>
      </c>
      <c r="F60" s="2" t="s">
        <v>957</v>
      </c>
      <c r="G60" s="2"/>
      <c r="H60" s="2" t="s">
        <v>939</v>
      </c>
      <c r="I60" s="2" t="s">
        <v>958</v>
      </c>
      <c r="J60" s="2" t="s">
        <v>1337</v>
      </c>
      <c r="K60" s="2" t="s">
        <v>27</v>
      </c>
    </row>
    <row r="61" spans="1:11">
      <c r="A61" s="2" t="s">
        <v>941</v>
      </c>
      <c r="B61" s="2"/>
      <c r="C61" s="2">
        <v>63.711199999999998</v>
      </c>
      <c r="D61" s="2"/>
      <c r="E61" s="2" t="s">
        <v>1444</v>
      </c>
      <c r="F61" s="2" t="s">
        <v>953</v>
      </c>
      <c r="G61" s="2"/>
      <c r="H61" s="2" t="s">
        <v>939</v>
      </c>
      <c r="I61" s="2" t="s">
        <v>954</v>
      </c>
      <c r="J61" s="2" t="s">
        <v>955</v>
      </c>
      <c r="K61" s="2" t="s">
        <v>27</v>
      </c>
    </row>
    <row r="62" spans="1:11">
      <c r="A62" s="2" t="s">
        <v>941</v>
      </c>
      <c r="B62" s="2"/>
      <c r="C62" s="2">
        <v>528.37779999999998</v>
      </c>
      <c r="D62" s="2"/>
      <c r="E62" s="2" t="s">
        <v>1445</v>
      </c>
      <c r="F62" s="2" t="s">
        <v>951</v>
      </c>
      <c r="G62" s="2"/>
      <c r="H62" s="2" t="s">
        <v>939</v>
      </c>
      <c r="I62" s="2" t="s">
        <v>940</v>
      </c>
      <c r="J62" s="2" t="s">
        <v>1337</v>
      </c>
      <c r="K62" s="2" t="s">
        <v>27</v>
      </c>
    </row>
    <row r="63" spans="1:11">
      <c r="A63" s="2" t="s">
        <v>941</v>
      </c>
      <c r="B63" s="2"/>
      <c r="C63" s="2">
        <v>2998.9421000000002</v>
      </c>
      <c r="D63" s="2"/>
      <c r="E63" s="2" t="s">
        <v>1446</v>
      </c>
      <c r="F63" s="2" t="s">
        <v>945</v>
      </c>
      <c r="G63" s="2"/>
      <c r="H63" s="2" t="s">
        <v>939</v>
      </c>
      <c r="I63" s="2" t="s">
        <v>940</v>
      </c>
      <c r="J63" s="2" t="s">
        <v>1337</v>
      </c>
      <c r="K63" s="2" t="s">
        <v>27</v>
      </c>
    </row>
    <row r="64" spans="1:11">
      <c r="A64" s="2" t="s">
        <v>941</v>
      </c>
      <c r="B64" s="2"/>
      <c r="C64" s="2">
        <v>94.568200000000004</v>
      </c>
      <c r="D64" s="2"/>
      <c r="E64" s="2" t="s">
        <v>1447</v>
      </c>
      <c r="F64" s="2" t="s">
        <v>943</v>
      </c>
      <c r="G64" s="2"/>
      <c r="H64" s="2" t="s">
        <v>939</v>
      </c>
      <c r="I64" s="2" t="s">
        <v>940</v>
      </c>
      <c r="J64" s="2" t="s">
        <v>1337</v>
      </c>
      <c r="K64" s="2" t="s">
        <v>27</v>
      </c>
    </row>
    <row r="65" spans="1:11">
      <c r="A65" s="2" t="s">
        <v>941</v>
      </c>
      <c r="B65" s="2" t="s">
        <v>774</v>
      </c>
      <c r="C65" s="2">
        <v>104.8719</v>
      </c>
      <c r="D65" s="2">
        <v>7136.4357010000003</v>
      </c>
      <c r="E65" s="2" t="s">
        <v>1448</v>
      </c>
      <c r="F65" s="2" t="s">
        <v>938</v>
      </c>
      <c r="G65" s="2">
        <v>-4197.6657009999999</v>
      </c>
      <c r="H65" s="2" t="s">
        <v>939</v>
      </c>
      <c r="I65" s="2" t="s">
        <v>940</v>
      </c>
      <c r="J65" s="2" t="s">
        <v>1337</v>
      </c>
      <c r="K65" s="2" t="s">
        <v>27</v>
      </c>
    </row>
    <row r="66" spans="1:11">
      <c r="A66" s="2" t="s">
        <v>1317</v>
      </c>
      <c r="B66" s="2"/>
      <c r="C66" s="2">
        <v>2262.9663999999998</v>
      </c>
      <c r="D66" s="2"/>
      <c r="E66" s="2" t="s">
        <v>1449</v>
      </c>
      <c r="F66" s="2" t="s">
        <v>1450</v>
      </c>
      <c r="G66" s="2"/>
      <c r="H66" s="2" t="s">
        <v>1451</v>
      </c>
      <c r="I66" s="2" t="s">
        <v>1452</v>
      </c>
      <c r="J66" s="2" t="s">
        <v>1337</v>
      </c>
      <c r="K66" s="2" t="s">
        <v>27</v>
      </c>
    </row>
    <row r="67" spans="1:11">
      <c r="A67" s="2" t="s">
        <v>1317</v>
      </c>
      <c r="B67" s="2" t="s">
        <v>774</v>
      </c>
      <c r="C67" s="2">
        <v>159.64279999999999</v>
      </c>
      <c r="D67" s="2">
        <v>2422.6091999999999</v>
      </c>
      <c r="E67" s="2" t="s">
        <v>1453</v>
      </c>
      <c r="F67" s="2" t="s">
        <v>1454</v>
      </c>
      <c r="G67" s="2">
        <v>5963.63579999999</v>
      </c>
      <c r="H67" s="2" t="s">
        <v>1455</v>
      </c>
      <c r="I67" s="2" t="s">
        <v>1456</v>
      </c>
      <c r="J67" s="2" t="s">
        <v>1457</v>
      </c>
      <c r="K67" s="2" t="s">
        <v>27</v>
      </c>
    </row>
    <row r="68" spans="1:11">
      <c r="A68" s="2" t="s">
        <v>915</v>
      </c>
      <c r="B68" s="2" t="s">
        <v>774</v>
      </c>
      <c r="C68" s="2">
        <v>264.61649999999997</v>
      </c>
      <c r="D68" s="2">
        <v>264.61649999999997</v>
      </c>
      <c r="E68" s="2" t="s">
        <v>1458</v>
      </c>
      <c r="F68" s="2" t="s">
        <v>1459</v>
      </c>
      <c r="G68" s="2"/>
      <c r="H68" s="2" t="s">
        <v>174</v>
      </c>
      <c r="I68" s="2" t="s">
        <v>1460</v>
      </c>
      <c r="J68" s="2"/>
      <c r="K68" s="2" t="s">
        <v>27</v>
      </c>
    </row>
    <row r="69" spans="1:11">
      <c r="A69" s="2" t="s">
        <v>903</v>
      </c>
      <c r="B69" s="2" t="s">
        <v>774</v>
      </c>
      <c r="C69" s="2">
        <v>1448.1034</v>
      </c>
      <c r="D69" s="2">
        <v>1448.1034</v>
      </c>
      <c r="E69" s="2" t="s">
        <v>1461</v>
      </c>
      <c r="F69" s="2" t="s">
        <v>1462</v>
      </c>
      <c r="G69" s="2"/>
      <c r="H69" s="2" t="s">
        <v>900</v>
      </c>
      <c r="I69" s="2" t="s">
        <v>1463</v>
      </c>
      <c r="J69" s="2" t="s">
        <v>1464</v>
      </c>
      <c r="K69" s="2" t="s">
        <v>27</v>
      </c>
    </row>
    <row r="70" spans="1:11">
      <c r="A70" s="2" t="s">
        <v>857</v>
      </c>
      <c r="B70" s="2"/>
      <c r="C70" s="2">
        <v>35.872799999999998</v>
      </c>
      <c r="D70" s="2"/>
      <c r="E70" s="2" t="s">
        <v>1465</v>
      </c>
      <c r="F70" s="2" t="s">
        <v>871</v>
      </c>
      <c r="G70" s="2"/>
      <c r="H70" s="2" t="s">
        <v>872</v>
      </c>
      <c r="I70" s="2" t="s">
        <v>873</v>
      </c>
      <c r="J70" s="2" t="s">
        <v>874</v>
      </c>
      <c r="K70" s="2" t="s">
        <v>27</v>
      </c>
    </row>
    <row r="71" spans="1:11">
      <c r="A71" s="2" t="s">
        <v>857</v>
      </c>
      <c r="B71" s="2"/>
      <c r="C71" s="2">
        <v>3916.2201</v>
      </c>
      <c r="D71" s="2"/>
      <c r="E71" s="2" t="s">
        <v>1466</v>
      </c>
      <c r="F71" s="2" t="s">
        <v>867</v>
      </c>
      <c r="G71" s="2"/>
      <c r="H71" s="2" t="s">
        <v>868</v>
      </c>
      <c r="I71" s="2" t="s">
        <v>1467</v>
      </c>
      <c r="J71" s="2" t="s">
        <v>1337</v>
      </c>
      <c r="K71" s="2" t="s">
        <v>27</v>
      </c>
    </row>
    <row r="72" spans="1:11">
      <c r="A72" s="2" t="s">
        <v>857</v>
      </c>
      <c r="B72" s="2"/>
      <c r="C72" s="2">
        <v>459.98169999999999</v>
      </c>
      <c r="D72" s="2"/>
      <c r="E72" s="2" t="s">
        <v>1468</v>
      </c>
      <c r="F72" s="2" t="s">
        <v>1469</v>
      </c>
      <c r="G72" s="2"/>
      <c r="H72" s="2" t="s">
        <v>860</v>
      </c>
      <c r="I72" s="2" t="s">
        <v>1470</v>
      </c>
      <c r="J72" s="2" t="s">
        <v>1337</v>
      </c>
      <c r="K72" s="2" t="s">
        <v>27</v>
      </c>
    </row>
    <row r="73" spans="1:11">
      <c r="A73" s="2" t="s">
        <v>857</v>
      </c>
      <c r="B73" s="2"/>
      <c r="C73" s="2">
        <v>50.644799999999996</v>
      </c>
      <c r="D73" s="2"/>
      <c r="E73" s="2" t="s">
        <v>1471</v>
      </c>
      <c r="F73" s="2" t="s">
        <v>1472</v>
      </c>
      <c r="G73" s="2"/>
      <c r="H73" s="2" t="s">
        <v>860</v>
      </c>
      <c r="I73" s="2" t="s">
        <v>864</v>
      </c>
      <c r="J73" s="2" t="s">
        <v>1337</v>
      </c>
      <c r="K73" s="2" t="s">
        <v>27</v>
      </c>
    </row>
    <row r="74" spans="1:11">
      <c r="A74" s="2" t="s">
        <v>1315</v>
      </c>
      <c r="B74" s="2"/>
      <c r="C74" s="2">
        <v>270.483</v>
      </c>
      <c r="D74" s="2"/>
      <c r="E74" s="2" t="s">
        <v>1468</v>
      </c>
      <c r="F74" s="2" t="s">
        <v>1473</v>
      </c>
      <c r="G74" s="2"/>
      <c r="H74" s="2" t="s">
        <v>860</v>
      </c>
      <c r="I74" s="2" t="s">
        <v>1474</v>
      </c>
      <c r="J74" s="2"/>
      <c r="K74" s="2" t="s">
        <v>27</v>
      </c>
    </row>
    <row r="75" spans="1:11">
      <c r="A75" s="2" t="s">
        <v>1315</v>
      </c>
      <c r="B75" s="2" t="s">
        <v>774</v>
      </c>
      <c r="C75" s="2">
        <v>36.806199999999997</v>
      </c>
      <c r="D75" s="2">
        <v>307.28919999999999</v>
      </c>
      <c r="E75" s="2" t="s">
        <v>1475</v>
      </c>
      <c r="F75" s="2" t="s">
        <v>1476</v>
      </c>
      <c r="G75" s="2">
        <v>32219.210800000001</v>
      </c>
      <c r="H75" s="2" t="s">
        <v>1347</v>
      </c>
      <c r="I75" s="2" t="s">
        <v>1477</v>
      </c>
      <c r="J75" s="2" t="s">
        <v>1337</v>
      </c>
      <c r="K75" s="2" t="s">
        <v>27</v>
      </c>
    </row>
    <row r="76" spans="1:11">
      <c r="A76" s="2" t="s">
        <v>830</v>
      </c>
      <c r="B76" s="2"/>
      <c r="C76" s="2">
        <v>43.261099999999999</v>
      </c>
      <c r="D76" s="2"/>
      <c r="E76" s="2" t="s">
        <v>1478</v>
      </c>
      <c r="F76" s="2" t="s">
        <v>1391</v>
      </c>
      <c r="G76" s="2"/>
      <c r="H76" s="2" t="s">
        <v>1429</v>
      </c>
      <c r="I76" s="2" t="s">
        <v>833</v>
      </c>
      <c r="J76" s="2" t="s">
        <v>1337</v>
      </c>
      <c r="K76" s="2" t="s">
        <v>27</v>
      </c>
    </row>
    <row r="77" spans="1:11">
      <c r="A77" s="2" t="s">
        <v>780</v>
      </c>
      <c r="B77" s="2"/>
      <c r="C77" s="2">
        <v>1.3973</v>
      </c>
      <c r="D77" s="2"/>
      <c r="E77" s="2" t="s">
        <v>1479</v>
      </c>
      <c r="F77" s="2" t="s">
        <v>1391</v>
      </c>
      <c r="G77" s="2"/>
      <c r="H77" s="2" t="s">
        <v>1480</v>
      </c>
      <c r="I77" s="2" t="s">
        <v>1481</v>
      </c>
      <c r="J77" s="2" t="s">
        <v>1482</v>
      </c>
      <c r="K77" s="2" t="s">
        <v>27</v>
      </c>
    </row>
    <row r="78" spans="1:11">
      <c r="A78" s="2" t="s">
        <v>780</v>
      </c>
      <c r="B78" s="2"/>
      <c r="C78" s="2">
        <v>90.675799999999995</v>
      </c>
      <c r="D78" s="2"/>
      <c r="E78" s="2" t="s">
        <v>1483</v>
      </c>
      <c r="F78" s="2" t="s">
        <v>1354</v>
      </c>
      <c r="G78" s="2"/>
      <c r="H78" s="2" t="s">
        <v>786</v>
      </c>
      <c r="I78" s="2" t="s">
        <v>1484</v>
      </c>
      <c r="J78" s="2" t="s">
        <v>1485</v>
      </c>
      <c r="K78" s="2" t="s">
        <v>27</v>
      </c>
    </row>
    <row r="79" spans="1:11">
      <c r="A79" s="2" t="s">
        <v>780</v>
      </c>
      <c r="B79" s="2"/>
      <c r="C79" s="2">
        <v>160.47479999999999</v>
      </c>
      <c r="D79" s="2"/>
      <c r="E79" s="2" t="s">
        <v>1486</v>
      </c>
      <c r="F79" s="2" t="s">
        <v>797</v>
      </c>
      <c r="G79" s="2"/>
      <c r="H79" s="2" t="s">
        <v>1487</v>
      </c>
      <c r="I79" s="2" t="s">
        <v>1488</v>
      </c>
      <c r="J79" s="2" t="s">
        <v>1489</v>
      </c>
      <c r="K79" s="2" t="s">
        <v>27</v>
      </c>
    </row>
    <row r="80" spans="1:11">
      <c r="A80" s="2" t="s">
        <v>780</v>
      </c>
      <c r="B80" s="2"/>
      <c r="C80" s="2">
        <v>9.9356000000000009</v>
      </c>
      <c r="D80" s="2"/>
      <c r="E80" s="2" t="s">
        <v>1490</v>
      </c>
      <c r="F80" s="2" t="s">
        <v>1391</v>
      </c>
      <c r="G80" s="2"/>
      <c r="H80" s="2" t="s">
        <v>782</v>
      </c>
      <c r="I80" s="2" t="s">
        <v>783</v>
      </c>
      <c r="J80" s="2" t="s">
        <v>1337</v>
      </c>
      <c r="K80" s="2" t="s">
        <v>27</v>
      </c>
    </row>
    <row r="81" spans="1:11">
      <c r="A81" s="2" t="s">
        <v>433</v>
      </c>
      <c r="B81" s="2" t="s">
        <v>432</v>
      </c>
      <c r="C81" s="2"/>
      <c r="D81" s="2">
        <v>2923.7087999999999</v>
      </c>
      <c r="E81" s="2"/>
      <c r="F81" s="2"/>
      <c r="G81" s="2">
        <v>25241.081200000001</v>
      </c>
      <c r="H81" s="2"/>
      <c r="I81" s="2"/>
      <c r="J81" s="2"/>
      <c r="K81" s="2" t="s">
        <v>27</v>
      </c>
    </row>
    <row r="82" spans="1:11">
      <c r="A82" s="2" t="s">
        <v>433</v>
      </c>
      <c r="B82" s="2"/>
      <c r="C82" s="2">
        <v>2923.7087999999999</v>
      </c>
      <c r="D82" s="2"/>
      <c r="E82" s="2" t="s">
        <v>1491</v>
      </c>
      <c r="F82" s="2" t="s">
        <v>1492</v>
      </c>
      <c r="G82" s="2"/>
      <c r="H82" s="2" t="s">
        <v>437</v>
      </c>
      <c r="I82" s="2" t="s">
        <v>438</v>
      </c>
      <c r="J82" s="2" t="s">
        <v>1493</v>
      </c>
      <c r="K82" s="2" t="s">
        <v>27</v>
      </c>
    </row>
    <row r="83" spans="1:11">
      <c r="A83" s="2" t="s">
        <v>780</v>
      </c>
      <c r="B83" s="2"/>
      <c r="C83" s="2">
        <v>449.5933</v>
      </c>
      <c r="D83" s="2"/>
      <c r="E83" s="2" t="s">
        <v>1494</v>
      </c>
      <c r="F83" s="2" t="s">
        <v>793</v>
      </c>
      <c r="G83" s="2"/>
      <c r="H83" s="2" t="s">
        <v>794</v>
      </c>
      <c r="I83" s="2" t="s">
        <v>1495</v>
      </c>
      <c r="J83" s="2" t="s">
        <v>1496</v>
      </c>
      <c r="K83" s="2" t="s">
        <v>27</v>
      </c>
    </row>
    <row r="84" spans="1:11">
      <c r="A84" s="2" t="s">
        <v>780</v>
      </c>
      <c r="B84" s="2" t="s">
        <v>774</v>
      </c>
      <c r="C84" s="2">
        <v>7.9170999999999996</v>
      </c>
      <c r="D84" s="2">
        <v>100324.49159999999</v>
      </c>
      <c r="E84" s="2" t="s">
        <v>1497</v>
      </c>
      <c r="F84" s="2" t="s">
        <v>1391</v>
      </c>
      <c r="G84" s="2">
        <v>2564.4083999999898</v>
      </c>
      <c r="H84" s="2" t="s">
        <v>777</v>
      </c>
      <c r="I84" s="2" t="s">
        <v>1498</v>
      </c>
      <c r="J84" s="2" t="s">
        <v>1337</v>
      </c>
      <c r="K84" s="2" t="s">
        <v>27</v>
      </c>
    </row>
    <row r="85" spans="1:11">
      <c r="A85" s="2" t="s">
        <v>744</v>
      </c>
      <c r="B85" s="2"/>
      <c r="C85" s="2">
        <v>2495.4041000000002</v>
      </c>
      <c r="D85" s="2"/>
      <c r="E85" s="2" t="s">
        <v>1499</v>
      </c>
      <c r="F85" s="2" t="s">
        <v>1500</v>
      </c>
      <c r="G85" s="2"/>
      <c r="H85" s="2" t="s">
        <v>761</v>
      </c>
      <c r="I85" s="2" t="s">
        <v>1501</v>
      </c>
      <c r="J85" s="2" t="s">
        <v>1337</v>
      </c>
      <c r="K85" s="2" t="s">
        <v>27</v>
      </c>
    </row>
    <row r="86" spans="1:11">
      <c r="A86" s="2" t="s">
        <v>449</v>
      </c>
      <c r="B86" s="2" t="s">
        <v>516</v>
      </c>
      <c r="C86" s="2">
        <v>183.41380000000001</v>
      </c>
      <c r="D86" s="2">
        <v>89729.162100000001</v>
      </c>
      <c r="E86" s="2" t="s">
        <v>1502</v>
      </c>
      <c r="F86" s="2" t="s">
        <v>1503</v>
      </c>
      <c r="G86" s="2">
        <v>176376.89790000001</v>
      </c>
      <c r="H86" s="2" t="s">
        <v>447</v>
      </c>
      <c r="I86" s="2" t="s">
        <v>448</v>
      </c>
      <c r="J86" s="2" t="s">
        <v>1504</v>
      </c>
      <c r="K86" s="2" t="s">
        <v>27</v>
      </c>
    </row>
    <row r="87" spans="1:11">
      <c r="A87" s="2" t="s">
        <v>449</v>
      </c>
      <c r="B87" s="2"/>
      <c r="C87" s="2">
        <v>491.95609999999999</v>
      </c>
      <c r="D87" s="2"/>
      <c r="E87" s="2" t="s">
        <v>1505</v>
      </c>
      <c r="F87" s="2" t="s">
        <v>1506</v>
      </c>
      <c r="G87" s="2"/>
      <c r="H87" s="2" t="s">
        <v>447</v>
      </c>
      <c r="I87" s="2" t="s">
        <v>452</v>
      </c>
      <c r="J87" s="2" t="s">
        <v>1504</v>
      </c>
      <c r="K87" s="2" t="s">
        <v>27</v>
      </c>
    </row>
    <row r="88" spans="1:11">
      <c r="A88" s="2" t="s">
        <v>449</v>
      </c>
      <c r="B88" s="2"/>
      <c r="C88" s="2">
        <v>4981.4669000000004</v>
      </c>
      <c r="D88" s="2"/>
      <c r="E88" s="2" t="s">
        <v>1507</v>
      </c>
      <c r="F88" s="2" t="s">
        <v>1508</v>
      </c>
      <c r="G88" s="2"/>
      <c r="H88" s="2" t="s">
        <v>447</v>
      </c>
      <c r="I88" s="2" t="s">
        <v>455</v>
      </c>
      <c r="J88" s="2" t="s">
        <v>1504</v>
      </c>
      <c r="K88" s="2" t="s">
        <v>27</v>
      </c>
    </row>
    <row r="89" spans="1:11">
      <c r="A89" s="2" t="s">
        <v>449</v>
      </c>
      <c r="B89" s="2"/>
      <c r="C89" s="2">
        <v>3436.7294000000002</v>
      </c>
      <c r="D89" s="2"/>
      <c r="E89" s="2" t="s">
        <v>1509</v>
      </c>
      <c r="F89" s="2" t="s">
        <v>1510</v>
      </c>
      <c r="G89" s="2"/>
      <c r="H89" s="2" t="s">
        <v>458</v>
      </c>
      <c r="I89" s="2" t="s">
        <v>459</v>
      </c>
      <c r="J89" s="2" t="s">
        <v>1511</v>
      </c>
      <c r="K89" s="2" t="s">
        <v>27</v>
      </c>
    </row>
    <row r="90" spans="1:11">
      <c r="A90" s="2" t="s">
        <v>449</v>
      </c>
      <c r="B90" s="2"/>
      <c r="C90" s="2">
        <v>327.09550000000002</v>
      </c>
      <c r="D90" s="2"/>
      <c r="E90" s="2" t="s">
        <v>1512</v>
      </c>
      <c r="F90" s="2" t="s">
        <v>1513</v>
      </c>
      <c r="G90" s="2"/>
      <c r="H90" s="2" t="s">
        <v>458</v>
      </c>
      <c r="I90" s="2" t="s">
        <v>463</v>
      </c>
      <c r="J90" s="2" t="s">
        <v>1514</v>
      </c>
      <c r="K90" s="2" t="s">
        <v>27</v>
      </c>
    </row>
    <row r="91" spans="1:11">
      <c r="A91" s="2" t="s">
        <v>707</v>
      </c>
      <c r="B91" s="2"/>
      <c r="C91" s="2">
        <v>69.182000000000002</v>
      </c>
      <c r="D91" s="2"/>
      <c r="E91" s="2"/>
      <c r="F91" s="2" t="s">
        <v>1515</v>
      </c>
      <c r="G91" s="2"/>
      <c r="H91" s="2" t="s">
        <v>724</v>
      </c>
      <c r="I91" s="2" t="s">
        <v>725</v>
      </c>
      <c r="J91" s="2" t="s">
        <v>636</v>
      </c>
      <c r="K91" s="2" t="s">
        <v>27</v>
      </c>
    </row>
    <row r="92" spans="1:11">
      <c r="A92" s="2" t="s">
        <v>707</v>
      </c>
      <c r="B92" s="2" t="s">
        <v>701</v>
      </c>
      <c r="C92" s="2">
        <v>1024.2381</v>
      </c>
      <c r="D92" s="2"/>
      <c r="E92" s="2" t="s">
        <v>1516</v>
      </c>
      <c r="F92" s="2" t="s">
        <v>1517</v>
      </c>
      <c r="G92" s="2"/>
      <c r="H92" s="2" t="s">
        <v>716</v>
      </c>
      <c r="I92" s="2" t="s">
        <v>717</v>
      </c>
      <c r="J92" s="2"/>
      <c r="K92" s="2" t="s">
        <v>27</v>
      </c>
    </row>
    <row r="93" spans="1:11">
      <c r="A93" s="2" t="s">
        <v>665</v>
      </c>
      <c r="B93" s="2"/>
      <c r="C93" s="2">
        <v>470012.88270000002</v>
      </c>
      <c r="D93" s="2"/>
      <c r="E93" s="2" t="s">
        <v>1518</v>
      </c>
      <c r="F93" s="2" t="s">
        <v>669</v>
      </c>
      <c r="G93" s="2"/>
      <c r="H93" s="2" t="s">
        <v>662</v>
      </c>
      <c r="I93" s="2" t="s">
        <v>663</v>
      </c>
      <c r="J93" s="2" t="s">
        <v>1519</v>
      </c>
      <c r="K93" s="2" t="s">
        <v>27</v>
      </c>
    </row>
    <row r="94" spans="1:11">
      <c r="A94" s="2" t="s">
        <v>643</v>
      </c>
      <c r="B94" s="2"/>
      <c r="C94" s="2">
        <v>181875.43700000001</v>
      </c>
      <c r="D94" s="2"/>
      <c r="E94" s="2" t="s">
        <v>1520</v>
      </c>
      <c r="F94" s="2" t="s">
        <v>1521</v>
      </c>
      <c r="G94" s="2"/>
      <c r="H94" s="2" t="s">
        <v>655</v>
      </c>
      <c r="I94" s="2" t="s">
        <v>1522</v>
      </c>
      <c r="J94" s="2" t="s">
        <v>1523</v>
      </c>
      <c r="K94" s="2" t="s">
        <v>27</v>
      </c>
    </row>
    <row r="95" spans="1:11">
      <c r="A95" s="2" t="s">
        <v>1283</v>
      </c>
      <c r="B95" s="2" t="s">
        <v>519</v>
      </c>
      <c r="C95" s="2">
        <v>153.96809999999999</v>
      </c>
      <c r="D95" s="2">
        <v>153.96809999999999</v>
      </c>
      <c r="E95" s="2" t="s">
        <v>1524</v>
      </c>
      <c r="F95" s="2" t="s">
        <v>544</v>
      </c>
      <c r="G95" s="2">
        <v>683246.07189999998</v>
      </c>
      <c r="H95" s="2" t="s">
        <v>545</v>
      </c>
      <c r="I95" s="2" t="s">
        <v>1525</v>
      </c>
      <c r="J95" s="2" t="s">
        <v>1526</v>
      </c>
      <c r="K95" s="2" t="s">
        <v>27</v>
      </c>
    </row>
    <row r="96" spans="1:11">
      <c r="A96" s="2" t="s">
        <v>522</v>
      </c>
      <c r="B96" s="2" t="s">
        <v>519</v>
      </c>
      <c r="C96" s="2">
        <v>274.04450000000003</v>
      </c>
      <c r="D96" s="2"/>
      <c r="E96" s="2" t="s">
        <v>1527</v>
      </c>
      <c r="F96" s="2" t="s">
        <v>1528</v>
      </c>
      <c r="G96" s="2"/>
      <c r="H96" s="2"/>
      <c r="I96" s="2" t="s">
        <v>1529</v>
      </c>
      <c r="J96" s="2" t="s">
        <v>1530</v>
      </c>
      <c r="K96" s="2" t="s">
        <v>27</v>
      </c>
    </row>
    <row r="97" spans="1:11">
      <c r="A97" s="2" t="s">
        <v>522</v>
      </c>
      <c r="B97" s="2"/>
      <c r="C97" s="2">
        <v>96.018299999999996</v>
      </c>
      <c r="D97" s="2"/>
      <c r="E97" s="2" t="s">
        <v>1531</v>
      </c>
      <c r="F97" s="2" t="s">
        <v>534</v>
      </c>
      <c r="G97" s="2"/>
      <c r="H97" s="2" t="s">
        <v>531</v>
      </c>
      <c r="I97" s="2" t="s">
        <v>535</v>
      </c>
      <c r="J97" s="2" t="s">
        <v>1532</v>
      </c>
      <c r="K97" s="2" t="s">
        <v>27</v>
      </c>
    </row>
    <row r="98" spans="1:11">
      <c r="A98" s="2" t="s">
        <v>522</v>
      </c>
      <c r="B98" s="2"/>
      <c r="C98" s="2">
        <v>161.15989999999999</v>
      </c>
      <c r="D98" s="2"/>
      <c r="E98" s="2" t="s">
        <v>1533</v>
      </c>
      <c r="F98" s="2" t="s">
        <v>530</v>
      </c>
      <c r="G98" s="2"/>
      <c r="H98" s="2" t="s">
        <v>531</v>
      </c>
      <c r="I98" s="2" t="s">
        <v>532</v>
      </c>
      <c r="J98" s="2" t="s">
        <v>1532</v>
      </c>
      <c r="K98" s="2" t="s">
        <v>27</v>
      </c>
    </row>
    <row r="99" spans="1:11">
      <c r="A99" s="2" t="s">
        <v>499</v>
      </c>
      <c r="B99" s="2" t="s">
        <v>516</v>
      </c>
      <c r="C99" s="2">
        <v>21641.971799999999</v>
      </c>
      <c r="D99" s="2">
        <v>45256.496099999997</v>
      </c>
      <c r="E99" s="2" t="s">
        <v>1534</v>
      </c>
      <c r="F99" s="2" t="s">
        <v>1535</v>
      </c>
      <c r="G99" s="2">
        <v>23605.583900000001</v>
      </c>
      <c r="H99" s="2" t="s">
        <v>496</v>
      </c>
      <c r="I99" s="2" t="s">
        <v>1536</v>
      </c>
      <c r="J99" s="2" t="s">
        <v>1537</v>
      </c>
      <c r="K99" s="2" t="s">
        <v>27</v>
      </c>
    </row>
    <row r="100" spans="1:11">
      <c r="A100" s="2" t="s">
        <v>505</v>
      </c>
      <c r="B100" s="2"/>
      <c r="C100" s="2">
        <v>36.365400000000001</v>
      </c>
      <c r="D100" s="2"/>
      <c r="E100" s="2" t="s">
        <v>1538</v>
      </c>
      <c r="F100" s="2" t="s">
        <v>1539</v>
      </c>
      <c r="G100" s="2"/>
      <c r="H100" s="2" t="s">
        <v>298</v>
      </c>
      <c r="I100" s="2" t="s">
        <v>1540</v>
      </c>
      <c r="J100" s="2" t="s">
        <v>1337</v>
      </c>
      <c r="K100" s="2" t="s">
        <v>27</v>
      </c>
    </row>
    <row r="101" spans="1:11">
      <c r="A101" s="2" t="s">
        <v>505</v>
      </c>
      <c r="B101" s="2"/>
      <c r="C101" s="2">
        <v>599.89179999999999</v>
      </c>
      <c r="D101" s="2"/>
      <c r="E101" s="2" t="s">
        <v>1541</v>
      </c>
      <c r="F101" s="2" t="s">
        <v>1542</v>
      </c>
      <c r="G101" s="2"/>
      <c r="H101" s="2" t="s">
        <v>509</v>
      </c>
      <c r="I101" s="2" t="s">
        <v>1543</v>
      </c>
      <c r="J101" s="2" t="s">
        <v>1337</v>
      </c>
      <c r="K101" s="2" t="s">
        <v>27</v>
      </c>
    </row>
  </sheetData>
  <pageMargins left="0.51180555555555596" right="0.51180555555555596" top="0.78680555555555598" bottom="0.78680555555555598" header="0.31388888888888899" footer="0.31388888888888899"/>
  <pageSetup paperSize="9" scale="2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Matriz de Informação GAT-2</vt:lpstr>
      <vt:lpstr>totais</vt:lpstr>
      <vt:lpstr>Relatório de Áreas - Estadual 2</vt:lpstr>
      <vt:lpstr>Graf. Rel. arrec. mun.</vt:lpstr>
      <vt:lpstr>Graf. Dinâmico</vt:lpstr>
      <vt:lpstr>geo.Completo</vt:lpstr>
      <vt:lpstr>geo.Completo!Area_de_impressao</vt:lpstr>
      <vt:lpstr>'Graf. Dinâmico'!Area_de_impressao</vt:lpstr>
      <vt:lpstr>'Matriz de Informação GAT-2'!Area_de_impressao</vt:lpstr>
      <vt:lpstr>'Matriz de Informação GAT-2'!Titulos_de_impressao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Lebrego</dc:creator>
  <cp:lastModifiedBy>André Matheus de Lucena Moura</cp:lastModifiedBy>
  <cp:lastPrinted>2019-05-16T15:59:00Z</cp:lastPrinted>
  <dcterms:created xsi:type="dcterms:W3CDTF">2011-06-30T11:37:00Z</dcterms:created>
  <dcterms:modified xsi:type="dcterms:W3CDTF">2021-01-15T15:00:04Z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